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1\Obmenik\Марина Петровна\Основные параметры 2024-2026\"/>
    </mc:Choice>
  </mc:AlternateContent>
  <bookViews>
    <workbookView xWindow="-120" yWindow="-120" windowWidth="29040" windowHeight="15840" tabRatio="464"/>
  </bookViews>
  <sheets>
    <sheet name="Осн. показатели проекта бюджета" sheetId="1" r:id="rId1"/>
    <sheet name="Основные параметры бюджета" sheetId="2" r:id="rId2"/>
    <sheet name="Источники МР" sheetId="3" state="hidden" r:id="rId3"/>
    <sheet name="Источники ГО" sheetId="4" state="hidden" r:id="rId4"/>
  </sheets>
  <definedNames>
    <definedName name="_xlnm._FilterDatabase" localSheetId="0" hidden="1">'Осн. показатели проекта бюджета'!$A$7:$Y$169</definedName>
    <definedName name="Z_A1AB9400_BE49_4027_9900_51EF44F09259_.wvu.FilterData" localSheetId="0" hidden="1">'Осн. показатели проекта бюджета'!$A$7:$Y$169</definedName>
    <definedName name="Z_A1AB9400_BE49_4027_9900_51EF44F09259_.wvu.PrintArea" localSheetId="0" hidden="1">'Осн. показатели проекта бюджета'!$A$1:$Y$175</definedName>
    <definedName name="Z_A1AB9400_BE49_4027_9900_51EF44F09259_.wvu.PrintArea" localSheetId="1" hidden="1">'Основные параметры бюджета'!$A$1:$F$45</definedName>
    <definedName name="Z_A1AB9400_BE49_4027_9900_51EF44F09259_.wvu.PrintTitles" localSheetId="0" hidden="1">'Осн. показатели проекта бюджета'!$6:$6</definedName>
    <definedName name="Z_F1ECF7A2_D5A2_4BC9_A135_0FAC943E7DAD_.wvu.FilterData" localSheetId="0" hidden="1">'Осн. показатели проекта бюджета'!$A$7:$Y$169</definedName>
    <definedName name="Z_F1ECF7A2_D5A2_4BC9_A135_0FAC943E7DAD_.wvu.PrintArea" localSheetId="0" hidden="1">'Осн. показатели проекта бюджета'!$A$1:$Y$175</definedName>
    <definedName name="Z_F1ECF7A2_D5A2_4BC9_A135_0FAC943E7DAD_.wvu.PrintArea" localSheetId="1" hidden="1">'Основные параметры бюджета'!$A$1:$F$45</definedName>
    <definedName name="Z_F1ECF7A2_D5A2_4BC9_A135_0FAC943E7DAD_.wvu.PrintTitles" localSheetId="0" hidden="1">'Осн. показатели проекта бюджета'!$6:$6</definedName>
    <definedName name="_xlnm.Print_Titles" localSheetId="0">'Осн. показатели проекта бюджета'!$6:$6</definedName>
    <definedName name="_xlnm.Print_Area" localSheetId="0">'Осн. показатели проекта бюджета'!$A$1:$Y$175</definedName>
    <definedName name="_xlnm.Print_Area" localSheetId="1">'Основные параметры бюджета'!$A$1:$F$45</definedName>
  </definedNames>
  <calcPr calcId="152511"/>
  <customWorkbookViews>
    <customWorkbookView name="Якшигулова Зарина Шамилевна - Личное представление" guid="{F1ECF7A2-D5A2-4BC9-A135-0FAC943E7DAD}" mergeInterval="0" personalView="1" maximized="1" xWindow="-8" yWindow="-8" windowWidth="1936" windowHeight="1056" tabRatio="464" activeSheetId="1"/>
    <customWorkbookView name="Шамсутдинов Динар Римович - Личное представление" guid="{A1AB9400-BE49-4027-9900-51EF44F09259}" mergeInterval="0" personalView="1" maximized="1" xWindow="-8" yWindow="-8" windowWidth="1936" windowHeight="1056" tabRatio="46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49" i="1" l="1"/>
  <c r="R168" i="1" l="1"/>
  <c r="N166" i="1"/>
  <c r="J163" i="1" l="1"/>
  <c r="J162" i="1" s="1"/>
  <c r="H162" i="1"/>
  <c r="D163" i="1"/>
  <c r="J151" i="1" l="1"/>
  <c r="H151" i="1" l="1"/>
  <c r="D162" i="1" l="1"/>
  <c r="B162" i="1" l="1"/>
  <c r="E38" i="2" l="1"/>
  <c r="R163" i="1"/>
  <c r="B13" i="2"/>
  <c r="C27" i="1" l="1"/>
  <c r="C13" i="2" l="1"/>
  <c r="C12" i="2" s="1"/>
  <c r="D169" i="1"/>
  <c r="H169" i="1" s="1"/>
  <c r="F169" i="1" l="1"/>
  <c r="B83" i="1"/>
  <c r="B70" i="1"/>
  <c r="B61" i="1"/>
  <c r="B46" i="1"/>
  <c r="B27" i="1"/>
  <c r="B10" i="1"/>
  <c r="N163" i="1"/>
  <c r="N162" i="1" s="1"/>
  <c r="V163" i="1"/>
  <c r="V162" i="1" s="1"/>
  <c r="R162" i="1"/>
  <c r="B9" i="1" l="1"/>
  <c r="B144" i="1"/>
  <c r="T41" i="1"/>
  <c r="T42" i="1"/>
  <c r="T43" i="1"/>
  <c r="T44" i="1"/>
  <c r="T12" i="1"/>
  <c r="T13" i="1"/>
  <c r="T14" i="1"/>
  <c r="T15" i="1"/>
  <c r="P41" i="1"/>
  <c r="P42" i="1"/>
  <c r="P43" i="1"/>
  <c r="P44" i="1"/>
  <c r="P12" i="1"/>
  <c r="P13" i="1"/>
  <c r="P14" i="1"/>
  <c r="P15" i="1"/>
  <c r="L41" i="1"/>
  <c r="M41" i="1"/>
  <c r="L42" i="1"/>
  <c r="M42" i="1"/>
  <c r="L43" i="1"/>
  <c r="M43" i="1"/>
  <c r="L44" i="1"/>
  <c r="M44" i="1"/>
  <c r="L12" i="1"/>
  <c r="M12" i="1"/>
  <c r="L13" i="1"/>
  <c r="M13" i="1"/>
  <c r="L14" i="1"/>
  <c r="M14" i="1"/>
  <c r="L15" i="1"/>
  <c r="M15" i="1"/>
  <c r="M11" i="1"/>
  <c r="L11" i="1"/>
  <c r="B11" i="3" l="1"/>
  <c r="W149" i="1"/>
  <c r="W27" i="1"/>
  <c r="W10" i="1"/>
  <c r="S149" i="1"/>
  <c r="S27" i="1"/>
  <c r="S10" i="1"/>
  <c r="O149" i="1"/>
  <c r="O27" i="1"/>
  <c r="O10" i="1"/>
  <c r="F166" i="1"/>
  <c r="D166" i="1"/>
  <c r="K149" i="1"/>
  <c r="I149" i="1"/>
  <c r="G149" i="1"/>
  <c r="E149" i="1"/>
  <c r="C149" i="1"/>
  <c r="K27" i="1"/>
  <c r="J27" i="1"/>
  <c r="I27" i="1"/>
  <c r="H27" i="1"/>
  <c r="G27" i="1"/>
  <c r="F27" i="1"/>
  <c r="E27" i="1"/>
  <c r="D27" i="1"/>
  <c r="K10" i="1"/>
  <c r="J10" i="1"/>
  <c r="I10" i="1"/>
  <c r="H10" i="1"/>
  <c r="G10" i="1"/>
  <c r="F10" i="1"/>
  <c r="E10" i="1"/>
  <c r="D10" i="1"/>
  <c r="C10" i="1"/>
  <c r="D9" i="1" l="1"/>
  <c r="H9" i="1"/>
  <c r="S9" i="1"/>
  <c r="S45" i="1" s="1"/>
  <c r="S150" i="1" s="1"/>
  <c r="G9" i="1"/>
  <c r="G45" i="1" s="1"/>
  <c r="G150" i="1" s="1"/>
  <c r="O9" i="1"/>
  <c r="O45" i="1" s="1"/>
  <c r="F9" i="1"/>
  <c r="J9" i="1"/>
  <c r="C9" i="1"/>
  <c r="C45" i="1" s="1"/>
  <c r="C150" i="1" s="1"/>
  <c r="K9" i="1"/>
  <c r="K45" i="1" s="1"/>
  <c r="K150" i="1" s="1"/>
  <c r="W9" i="1"/>
  <c r="W45" i="1" s="1"/>
  <c r="W150" i="1" s="1"/>
  <c r="E9" i="1"/>
  <c r="E45" i="1" s="1"/>
  <c r="E150" i="1" s="1"/>
  <c r="I9" i="1"/>
  <c r="I45" i="1" s="1"/>
  <c r="I150" i="1" s="1"/>
  <c r="M9" i="1" l="1"/>
  <c r="L9" i="1"/>
  <c r="N36" i="1"/>
  <c r="N35" i="1" s="1"/>
  <c r="A43" i="4" l="1"/>
  <c r="A42" i="4"/>
  <c r="A41" i="4"/>
  <c r="A40" i="4"/>
  <c r="E39" i="4"/>
  <c r="D39" i="4"/>
  <c r="C39" i="4"/>
  <c r="A39" i="4"/>
  <c r="A38" i="4"/>
  <c r="A37" i="4"/>
  <c r="E36" i="4"/>
  <c r="D36" i="4"/>
  <c r="C36" i="4"/>
  <c r="B36" i="4"/>
  <c r="A36" i="4"/>
  <c r="E35" i="4"/>
  <c r="D35" i="4"/>
  <c r="C35" i="4"/>
  <c r="B35" i="4"/>
  <c r="A35" i="4"/>
  <c r="E34" i="4"/>
  <c r="D34" i="4"/>
  <c r="C34" i="4"/>
  <c r="B34" i="4"/>
  <c r="A34" i="4"/>
  <c r="E33" i="4"/>
  <c r="D33" i="4"/>
  <c r="C33" i="4"/>
  <c r="B33" i="4"/>
  <c r="A33" i="4"/>
  <c r="E32" i="4"/>
  <c r="D32" i="4"/>
  <c r="C32" i="4"/>
  <c r="B32" i="4"/>
  <c r="A32" i="4"/>
  <c r="E31" i="4"/>
  <c r="D31" i="4"/>
  <c r="C31" i="4"/>
  <c r="B31" i="4"/>
  <c r="A31" i="4"/>
  <c r="A30" i="4"/>
  <c r="E29" i="4"/>
  <c r="D29" i="4"/>
  <c r="C29" i="4"/>
  <c r="B29" i="4"/>
  <c r="A29" i="4"/>
  <c r="E28" i="4"/>
  <c r="D28" i="4"/>
  <c r="C28" i="4"/>
  <c r="B28" i="4"/>
  <c r="A28" i="4"/>
  <c r="A27" i="4"/>
  <c r="E26" i="4"/>
  <c r="D26" i="4"/>
  <c r="C26" i="4"/>
  <c r="B26" i="4"/>
  <c r="A26" i="4"/>
  <c r="A25" i="4"/>
  <c r="A24" i="4"/>
  <c r="A23" i="4"/>
  <c r="E22" i="4"/>
  <c r="D22" i="4"/>
  <c r="C22" i="4"/>
  <c r="B22" i="4"/>
  <c r="A22" i="4"/>
  <c r="E21" i="4"/>
  <c r="D21" i="4"/>
  <c r="C21" i="4"/>
  <c r="B21" i="4"/>
  <c r="A21" i="4"/>
  <c r="A20" i="4"/>
  <c r="E19" i="4"/>
  <c r="D19" i="4"/>
  <c r="C19" i="4"/>
  <c r="B19" i="4"/>
  <c r="A19" i="4"/>
  <c r="A18" i="4"/>
  <c r="E17" i="4"/>
  <c r="D17" i="4"/>
  <c r="C17" i="4"/>
  <c r="B17" i="4"/>
  <c r="A17" i="4"/>
  <c r="E16" i="4"/>
  <c r="D16" i="4"/>
  <c r="C16" i="4"/>
  <c r="B16" i="4"/>
  <c r="A16" i="4"/>
  <c r="C15" i="4"/>
  <c r="A15" i="4"/>
  <c r="E14" i="4"/>
  <c r="D14" i="4"/>
  <c r="C14" i="4"/>
  <c r="B14" i="4"/>
  <c r="A14" i="4"/>
  <c r="E13" i="4"/>
  <c r="D13" i="4"/>
  <c r="C13" i="4"/>
  <c r="B13" i="4"/>
  <c r="A13" i="4"/>
  <c r="E12" i="4"/>
  <c r="D12" i="4"/>
  <c r="C12" i="4"/>
  <c r="B12" i="4"/>
  <c r="A12" i="4"/>
  <c r="E11" i="4"/>
  <c r="D11" i="4"/>
  <c r="C11" i="4"/>
  <c r="B11" i="4"/>
  <c r="A11" i="4"/>
  <c r="E10" i="4"/>
  <c r="D10" i="4"/>
  <c r="C10" i="4"/>
  <c r="B10" i="4"/>
  <c r="A10" i="4"/>
  <c r="A9" i="4"/>
  <c r="E7" i="4"/>
  <c r="D7" i="4"/>
  <c r="C7" i="4"/>
  <c r="B7" i="4"/>
  <c r="B12" i="3" l="1"/>
  <c r="C12" i="3"/>
  <c r="D12" i="3"/>
  <c r="E12" i="3"/>
  <c r="B13" i="3"/>
  <c r="C13" i="3"/>
  <c r="D13" i="3"/>
  <c r="E13" i="3"/>
  <c r="B14" i="3"/>
  <c r="C14" i="3"/>
  <c r="D14" i="3"/>
  <c r="E14" i="3"/>
  <c r="A14" i="3"/>
  <c r="A13" i="3"/>
  <c r="A12" i="3"/>
  <c r="A11" i="3"/>
  <c r="J169" i="1" l="1"/>
  <c r="E39" i="3"/>
  <c r="D39" i="3"/>
  <c r="C39" i="3"/>
  <c r="B43" i="3"/>
  <c r="B33" i="3"/>
  <c r="C33" i="3"/>
  <c r="D33" i="3"/>
  <c r="E33" i="3"/>
  <c r="B34" i="3"/>
  <c r="C34" i="3"/>
  <c r="D34" i="3"/>
  <c r="E34" i="3"/>
  <c r="B35" i="3"/>
  <c r="C35" i="3"/>
  <c r="D35" i="3"/>
  <c r="E35" i="3"/>
  <c r="B36" i="3"/>
  <c r="C36" i="3"/>
  <c r="D36" i="3"/>
  <c r="E36" i="3"/>
  <c r="B26" i="3"/>
  <c r="C26" i="3"/>
  <c r="D26" i="3"/>
  <c r="E26" i="3"/>
  <c r="B28" i="3"/>
  <c r="C28" i="3"/>
  <c r="D28" i="3"/>
  <c r="E28" i="3"/>
  <c r="B29" i="3"/>
  <c r="C29" i="3"/>
  <c r="D29" i="3"/>
  <c r="E29" i="3"/>
  <c r="B31" i="3"/>
  <c r="C31" i="3"/>
  <c r="D31" i="3"/>
  <c r="E31" i="3"/>
  <c r="B32" i="3"/>
  <c r="C32" i="3"/>
  <c r="D32" i="3"/>
  <c r="E32" i="3"/>
  <c r="B16" i="3"/>
  <c r="C16" i="3"/>
  <c r="D16" i="3"/>
  <c r="E16" i="3"/>
  <c r="B17" i="3"/>
  <c r="C17" i="3"/>
  <c r="D17" i="3"/>
  <c r="E17" i="3"/>
  <c r="B19" i="3"/>
  <c r="C19" i="3"/>
  <c r="D19" i="3"/>
  <c r="E19" i="3"/>
  <c r="B21" i="3"/>
  <c r="C21" i="3"/>
  <c r="D21" i="3"/>
  <c r="E21" i="3"/>
  <c r="B22" i="3"/>
  <c r="C22" i="3"/>
  <c r="D22" i="3"/>
  <c r="E22" i="3"/>
  <c r="B7" i="3"/>
  <c r="C7" i="3"/>
  <c r="D7" i="3"/>
  <c r="E7" i="3"/>
  <c r="B10" i="3"/>
  <c r="C10" i="3"/>
  <c r="D10" i="3"/>
  <c r="E10" i="3"/>
  <c r="C11" i="3"/>
  <c r="D11" i="3"/>
  <c r="E11" i="3"/>
  <c r="N169" i="1" l="1"/>
  <c r="B43" i="4"/>
  <c r="A43" i="3"/>
  <c r="A42" i="3"/>
  <c r="A41" i="3"/>
  <c r="A40" i="3"/>
  <c r="A39" i="3"/>
  <c r="A38" i="3"/>
  <c r="A37" i="3"/>
  <c r="A36" i="3"/>
  <c r="A29" i="3"/>
  <c r="A30" i="3"/>
  <c r="A31" i="3"/>
  <c r="A32" i="3"/>
  <c r="A33" i="3"/>
  <c r="A34" i="3"/>
  <c r="A35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0" i="3"/>
  <c r="A9" i="3"/>
  <c r="R169" i="1" l="1"/>
  <c r="C43" i="4"/>
  <c r="C43" i="3"/>
  <c r="V83" i="1"/>
  <c r="R83" i="1"/>
  <c r="N83" i="1"/>
  <c r="D83" i="1"/>
  <c r="F83" i="1"/>
  <c r="H83" i="1"/>
  <c r="J83" i="1"/>
  <c r="V169" i="1" l="1"/>
  <c r="D43" i="4"/>
  <c r="D43" i="3"/>
  <c r="E43" i="4" l="1"/>
  <c r="E43" i="3"/>
  <c r="J153" i="1"/>
  <c r="H153" i="1"/>
  <c r="D153" i="1"/>
  <c r="B153" i="1"/>
  <c r="B156" i="1"/>
  <c r="B151" i="1" l="1"/>
  <c r="B27" i="3"/>
  <c r="B27" i="4"/>
  <c r="J167" i="1"/>
  <c r="B41" i="3" l="1"/>
  <c r="B41" i="4"/>
  <c r="D156" i="1"/>
  <c r="F156" i="1"/>
  <c r="H156" i="1"/>
  <c r="J156" i="1"/>
  <c r="N156" i="1"/>
  <c r="N151" i="1" s="1"/>
  <c r="R156" i="1"/>
  <c r="V156" i="1"/>
  <c r="F153" i="1"/>
  <c r="N153" i="1"/>
  <c r="R153" i="1"/>
  <c r="V153" i="1"/>
  <c r="B166" i="1"/>
  <c r="D27" i="3" l="1"/>
  <c r="D27" i="4"/>
  <c r="C27" i="3"/>
  <c r="C27" i="4"/>
  <c r="E27" i="3"/>
  <c r="E27" i="4"/>
  <c r="D30" i="3"/>
  <c r="D30" i="4"/>
  <c r="C30" i="3"/>
  <c r="C30" i="4"/>
  <c r="B30" i="3"/>
  <c r="B30" i="4"/>
  <c r="E30" i="3"/>
  <c r="E30" i="4"/>
  <c r="V151" i="1"/>
  <c r="J168" i="1"/>
  <c r="J166" i="1" s="1"/>
  <c r="R151" i="1"/>
  <c r="N167" i="1"/>
  <c r="C41" i="4" s="1"/>
  <c r="B42" i="3" l="1"/>
  <c r="B42" i="4"/>
  <c r="D25" i="3"/>
  <c r="D25" i="4"/>
  <c r="B25" i="3"/>
  <c r="B25" i="4"/>
  <c r="C25" i="3"/>
  <c r="C25" i="4"/>
  <c r="E25" i="3"/>
  <c r="E25" i="4"/>
  <c r="R167" i="1"/>
  <c r="D41" i="4" s="1"/>
  <c r="C41" i="3"/>
  <c r="N168" i="1"/>
  <c r="C42" i="4" s="1"/>
  <c r="B141" i="1"/>
  <c r="L47" i="1"/>
  <c r="M47" i="1"/>
  <c r="P47" i="1"/>
  <c r="T47" i="1"/>
  <c r="X47" i="1"/>
  <c r="L48" i="1"/>
  <c r="M48" i="1"/>
  <c r="P48" i="1"/>
  <c r="T48" i="1"/>
  <c r="X48" i="1"/>
  <c r="L49" i="1"/>
  <c r="M49" i="1"/>
  <c r="P49" i="1"/>
  <c r="T49" i="1"/>
  <c r="X49" i="1"/>
  <c r="L50" i="1"/>
  <c r="M50" i="1"/>
  <c r="P50" i="1"/>
  <c r="T50" i="1"/>
  <c r="X50" i="1"/>
  <c r="L51" i="1"/>
  <c r="M51" i="1"/>
  <c r="P51" i="1"/>
  <c r="T51" i="1"/>
  <c r="X51" i="1"/>
  <c r="L52" i="1"/>
  <c r="M52" i="1"/>
  <c r="P52" i="1"/>
  <c r="T52" i="1"/>
  <c r="X52" i="1"/>
  <c r="L53" i="1"/>
  <c r="M53" i="1"/>
  <c r="P53" i="1"/>
  <c r="T53" i="1"/>
  <c r="X53" i="1"/>
  <c r="L54" i="1"/>
  <c r="M54" i="1"/>
  <c r="P54" i="1"/>
  <c r="T54" i="1"/>
  <c r="X54" i="1"/>
  <c r="L55" i="1"/>
  <c r="M55" i="1"/>
  <c r="P55" i="1"/>
  <c r="T55" i="1"/>
  <c r="X55" i="1"/>
  <c r="L56" i="1"/>
  <c r="M56" i="1"/>
  <c r="P56" i="1"/>
  <c r="T56" i="1"/>
  <c r="X56" i="1"/>
  <c r="L57" i="1"/>
  <c r="M57" i="1"/>
  <c r="P57" i="1"/>
  <c r="T57" i="1"/>
  <c r="X57" i="1"/>
  <c r="L58" i="1"/>
  <c r="M58" i="1"/>
  <c r="P58" i="1"/>
  <c r="T58" i="1"/>
  <c r="X58" i="1"/>
  <c r="L59" i="1"/>
  <c r="M59" i="1"/>
  <c r="P59" i="1"/>
  <c r="T59" i="1"/>
  <c r="X59" i="1"/>
  <c r="L62" i="1"/>
  <c r="M62" i="1"/>
  <c r="P62" i="1"/>
  <c r="T62" i="1"/>
  <c r="X62" i="1"/>
  <c r="L63" i="1"/>
  <c r="M63" i="1"/>
  <c r="P63" i="1"/>
  <c r="T63" i="1"/>
  <c r="X63" i="1"/>
  <c r="L64" i="1"/>
  <c r="M64" i="1"/>
  <c r="P64" i="1"/>
  <c r="T64" i="1"/>
  <c r="X64" i="1"/>
  <c r="L65" i="1"/>
  <c r="M65" i="1"/>
  <c r="P65" i="1"/>
  <c r="T65" i="1"/>
  <c r="X65" i="1"/>
  <c r="L66" i="1"/>
  <c r="M66" i="1"/>
  <c r="P66" i="1"/>
  <c r="T66" i="1"/>
  <c r="X66" i="1"/>
  <c r="L67" i="1"/>
  <c r="M67" i="1"/>
  <c r="P67" i="1"/>
  <c r="T67" i="1"/>
  <c r="X67" i="1"/>
  <c r="L68" i="1"/>
  <c r="M68" i="1"/>
  <c r="P68" i="1"/>
  <c r="T68" i="1"/>
  <c r="X68" i="1"/>
  <c r="L69" i="1"/>
  <c r="M69" i="1"/>
  <c r="P69" i="1"/>
  <c r="T69" i="1"/>
  <c r="X69" i="1"/>
  <c r="L71" i="1"/>
  <c r="M71" i="1"/>
  <c r="P71" i="1"/>
  <c r="T71" i="1"/>
  <c r="X71" i="1"/>
  <c r="L72" i="1"/>
  <c r="M72" i="1"/>
  <c r="P72" i="1"/>
  <c r="T72" i="1"/>
  <c r="X72" i="1"/>
  <c r="L73" i="1"/>
  <c r="M73" i="1"/>
  <c r="P73" i="1"/>
  <c r="T73" i="1"/>
  <c r="X73" i="1"/>
  <c r="L74" i="1"/>
  <c r="M74" i="1"/>
  <c r="P74" i="1"/>
  <c r="T74" i="1"/>
  <c r="X74" i="1"/>
  <c r="L75" i="1"/>
  <c r="M75" i="1"/>
  <c r="P75" i="1"/>
  <c r="T75" i="1"/>
  <c r="X75" i="1"/>
  <c r="L76" i="1"/>
  <c r="M76" i="1"/>
  <c r="P76" i="1"/>
  <c r="T76" i="1"/>
  <c r="X76" i="1"/>
  <c r="L77" i="1"/>
  <c r="M77" i="1"/>
  <c r="P77" i="1"/>
  <c r="T77" i="1"/>
  <c r="X77" i="1"/>
  <c r="L78" i="1"/>
  <c r="M78" i="1"/>
  <c r="P78" i="1"/>
  <c r="T78" i="1"/>
  <c r="X78" i="1"/>
  <c r="L79" i="1"/>
  <c r="M79" i="1"/>
  <c r="P79" i="1"/>
  <c r="T79" i="1"/>
  <c r="X79" i="1"/>
  <c r="L80" i="1"/>
  <c r="M80" i="1"/>
  <c r="P80" i="1"/>
  <c r="T80" i="1"/>
  <c r="X80" i="1"/>
  <c r="L81" i="1"/>
  <c r="M81" i="1"/>
  <c r="P81" i="1"/>
  <c r="T81" i="1"/>
  <c r="X81" i="1"/>
  <c r="L82" i="1"/>
  <c r="M82" i="1"/>
  <c r="P82" i="1"/>
  <c r="T82" i="1"/>
  <c r="X82" i="1"/>
  <c r="L84" i="1"/>
  <c r="M84" i="1"/>
  <c r="P84" i="1"/>
  <c r="T84" i="1"/>
  <c r="X84" i="1"/>
  <c r="L94" i="1"/>
  <c r="M94" i="1"/>
  <c r="P94" i="1"/>
  <c r="T94" i="1"/>
  <c r="X94" i="1"/>
  <c r="L86" i="1"/>
  <c r="M86" i="1"/>
  <c r="P86" i="1"/>
  <c r="T86" i="1"/>
  <c r="X86" i="1"/>
  <c r="L87" i="1"/>
  <c r="M87" i="1"/>
  <c r="P87" i="1"/>
  <c r="T87" i="1"/>
  <c r="X87" i="1"/>
  <c r="L97" i="1"/>
  <c r="M97" i="1"/>
  <c r="P97" i="1"/>
  <c r="T97" i="1"/>
  <c r="X97" i="1"/>
  <c r="L98" i="1"/>
  <c r="M98" i="1"/>
  <c r="P98" i="1"/>
  <c r="T98" i="1"/>
  <c r="X98" i="1"/>
  <c r="L99" i="1"/>
  <c r="M99" i="1"/>
  <c r="P99" i="1"/>
  <c r="T99" i="1"/>
  <c r="X99" i="1"/>
  <c r="L100" i="1"/>
  <c r="M100" i="1"/>
  <c r="P100" i="1"/>
  <c r="T100" i="1"/>
  <c r="X100" i="1"/>
  <c r="L101" i="1"/>
  <c r="M101" i="1"/>
  <c r="P101" i="1"/>
  <c r="T101" i="1"/>
  <c r="X101" i="1"/>
  <c r="L103" i="1"/>
  <c r="M103" i="1"/>
  <c r="P103" i="1"/>
  <c r="T103" i="1"/>
  <c r="X103" i="1"/>
  <c r="L104" i="1"/>
  <c r="M104" i="1"/>
  <c r="P104" i="1"/>
  <c r="T104" i="1"/>
  <c r="X104" i="1"/>
  <c r="L105" i="1"/>
  <c r="M105" i="1"/>
  <c r="P105" i="1"/>
  <c r="T105" i="1"/>
  <c r="X105" i="1"/>
  <c r="L106" i="1"/>
  <c r="M106" i="1"/>
  <c r="P106" i="1"/>
  <c r="T106" i="1"/>
  <c r="X106" i="1"/>
  <c r="L107" i="1"/>
  <c r="M107" i="1"/>
  <c r="P107" i="1"/>
  <c r="T107" i="1"/>
  <c r="X107" i="1"/>
  <c r="L109" i="1"/>
  <c r="M109" i="1"/>
  <c r="P109" i="1"/>
  <c r="T109" i="1"/>
  <c r="X109" i="1"/>
  <c r="L110" i="1"/>
  <c r="M110" i="1"/>
  <c r="P110" i="1"/>
  <c r="T110" i="1"/>
  <c r="X110" i="1"/>
  <c r="L111" i="1"/>
  <c r="M111" i="1"/>
  <c r="P111" i="1"/>
  <c r="T111" i="1"/>
  <c r="X111" i="1"/>
  <c r="L112" i="1"/>
  <c r="M112" i="1"/>
  <c r="P112" i="1"/>
  <c r="T112" i="1"/>
  <c r="X112" i="1"/>
  <c r="L113" i="1"/>
  <c r="M113" i="1"/>
  <c r="P113" i="1"/>
  <c r="T113" i="1"/>
  <c r="X113" i="1"/>
  <c r="L114" i="1"/>
  <c r="M114" i="1"/>
  <c r="P114" i="1"/>
  <c r="T114" i="1"/>
  <c r="X114" i="1"/>
  <c r="L115" i="1"/>
  <c r="M115" i="1"/>
  <c r="P115" i="1"/>
  <c r="T115" i="1"/>
  <c r="X115" i="1"/>
  <c r="L116" i="1"/>
  <c r="M116" i="1"/>
  <c r="P116" i="1"/>
  <c r="T116" i="1"/>
  <c r="X116" i="1"/>
  <c r="L117" i="1"/>
  <c r="M117" i="1"/>
  <c r="P117" i="1"/>
  <c r="T117" i="1"/>
  <c r="X117" i="1"/>
  <c r="L90" i="1"/>
  <c r="M90" i="1"/>
  <c r="P90" i="1"/>
  <c r="T90" i="1"/>
  <c r="X90" i="1"/>
  <c r="L93" i="1"/>
  <c r="M93" i="1"/>
  <c r="P93" i="1"/>
  <c r="T93" i="1"/>
  <c r="X93" i="1"/>
  <c r="L85" i="1"/>
  <c r="M85" i="1"/>
  <c r="P85" i="1"/>
  <c r="T85" i="1"/>
  <c r="X85" i="1"/>
  <c r="B40" i="3" l="1"/>
  <c r="B40" i="4"/>
  <c r="C42" i="3"/>
  <c r="V167" i="1"/>
  <c r="D41" i="3"/>
  <c r="B36" i="1"/>
  <c r="B35" i="1" s="1"/>
  <c r="E41" i="3" l="1"/>
  <c r="E41" i="4"/>
  <c r="R166" i="1"/>
  <c r="D40" i="3" s="1"/>
  <c r="D42" i="4"/>
  <c r="C40" i="3"/>
  <c r="C40" i="4"/>
  <c r="V168" i="1"/>
  <c r="E42" i="4" s="1"/>
  <c r="D42" i="3"/>
  <c r="B96" i="1"/>
  <c r="B102" i="1"/>
  <c r="B108" i="1"/>
  <c r="B118" i="1"/>
  <c r="B123" i="1"/>
  <c r="B130" i="1"/>
  <c r="B136" i="1"/>
  <c r="B149" i="1" l="1"/>
  <c r="D40" i="4"/>
  <c r="V166" i="1"/>
  <c r="E42" i="3"/>
  <c r="B45" i="1"/>
  <c r="X88" i="1"/>
  <c r="X89" i="1"/>
  <c r="X91" i="1"/>
  <c r="X92" i="1"/>
  <c r="X95" i="1"/>
  <c r="X119" i="1"/>
  <c r="X120" i="1"/>
  <c r="X121" i="1"/>
  <c r="X122" i="1"/>
  <c r="X124" i="1"/>
  <c r="X125" i="1"/>
  <c r="X126" i="1"/>
  <c r="X127" i="1"/>
  <c r="X128" i="1"/>
  <c r="X129" i="1"/>
  <c r="X131" i="1"/>
  <c r="X132" i="1"/>
  <c r="X133" i="1"/>
  <c r="X134" i="1"/>
  <c r="X135" i="1"/>
  <c r="X137" i="1"/>
  <c r="X138" i="1"/>
  <c r="X139" i="1"/>
  <c r="X140" i="1"/>
  <c r="X145" i="1"/>
  <c r="X146" i="1"/>
  <c r="X147" i="1"/>
  <c r="X148" i="1"/>
  <c r="T88" i="1"/>
  <c r="T89" i="1"/>
  <c r="T91" i="1"/>
  <c r="T92" i="1"/>
  <c r="T95" i="1"/>
  <c r="T119" i="1"/>
  <c r="T120" i="1"/>
  <c r="T121" i="1"/>
  <c r="T122" i="1"/>
  <c r="T124" i="1"/>
  <c r="T125" i="1"/>
  <c r="T126" i="1"/>
  <c r="T127" i="1"/>
  <c r="T128" i="1"/>
  <c r="T129" i="1"/>
  <c r="T131" i="1"/>
  <c r="T132" i="1"/>
  <c r="T133" i="1"/>
  <c r="T134" i="1"/>
  <c r="T135" i="1"/>
  <c r="T137" i="1"/>
  <c r="T138" i="1"/>
  <c r="T139" i="1"/>
  <c r="T140" i="1"/>
  <c r="T145" i="1"/>
  <c r="T146" i="1"/>
  <c r="T147" i="1"/>
  <c r="T148" i="1"/>
  <c r="P88" i="1"/>
  <c r="P89" i="1"/>
  <c r="P91" i="1"/>
  <c r="P92" i="1"/>
  <c r="P95" i="1"/>
  <c r="P119" i="1"/>
  <c r="P120" i="1"/>
  <c r="P121" i="1"/>
  <c r="P122" i="1"/>
  <c r="P124" i="1"/>
  <c r="P125" i="1"/>
  <c r="P126" i="1"/>
  <c r="P127" i="1"/>
  <c r="P128" i="1"/>
  <c r="P129" i="1"/>
  <c r="P131" i="1"/>
  <c r="P132" i="1"/>
  <c r="P133" i="1"/>
  <c r="P134" i="1"/>
  <c r="P135" i="1"/>
  <c r="P137" i="1"/>
  <c r="P138" i="1"/>
  <c r="P139" i="1"/>
  <c r="P140" i="1"/>
  <c r="P145" i="1"/>
  <c r="P146" i="1"/>
  <c r="P147" i="1"/>
  <c r="P148" i="1"/>
  <c r="L88" i="1"/>
  <c r="M88" i="1"/>
  <c r="L89" i="1"/>
  <c r="M89" i="1"/>
  <c r="L91" i="1"/>
  <c r="M91" i="1"/>
  <c r="L92" i="1"/>
  <c r="M92" i="1"/>
  <c r="L95" i="1"/>
  <c r="M95" i="1"/>
  <c r="L119" i="1"/>
  <c r="M119" i="1"/>
  <c r="L120" i="1"/>
  <c r="M120" i="1"/>
  <c r="L121" i="1"/>
  <c r="M121" i="1"/>
  <c r="L122" i="1"/>
  <c r="M122" i="1"/>
  <c r="L124" i="1"/>
  <c r="M124" i="1"/>
  <c r="L125" i="1"/>
  <c r="M125" i="1"/>
  <c r="L126" i="1"/>
  <c r="M126" i="1"/>
  <c r="L127" i="1"/>
  <c r="M127" i="1"/>
  <c r="L128" i="1"/>
  <c r="M128" i="1"/>
  <c r="L129" i="1"/>
  <c r="M129" i="1"/>
  <c r="L131" i="1"/>
  <c r="M131" i="1"/>
  <c r="L132" i="1"/>
  <c r="M132" i="1"/>
  <c r="L133" i="1"/>
  <c r="M133" i="1"/>
  <c r="L134" i="1"/>
  <c r="M134" i="1"/>
  <c r="L135" i="1"/>
  <c r="M135" i="1"/>
  <c r="L137" i="1"/>
  <c r="M137" i="1"/>
  <c r="L138" i="1"/>
  <c r="M138" i="1"/>
  <c r="L139" i="1"/>
  <c r="M139" i="1"/>
  <c r="L140" i="1"/>
  <c r="M140" i="1"/>
  <c r="L145" i="1"/>
  <c r="M145" i="1"/>
  <c r="L146" i="1"/>
  <c r="M146" i="1"/>
  <c r="L147" i="1"/>
  <c r="M147" i="1"/>
  <c r="L148" i="1"/>
  <c r="M148" i="1"/>
  <c r="D144" i="1"/>
  <c r="F144" i="1"/>
  <c r="H144" i="1"/>
  <c r="J144" i="1"/>
  <c r="L144" i="1" s="1"/>
  <c r="N144" i="1"/>
  <c r="R144" i="1"/>
  <c r="V144" i="1"/>
  <c r="D141" i="1"/>
  <c r="F141" i="1"/>
  <c r="H141" i="1"/>
  <c r="J141" i="1"/>
  <c r="B20" i="4" s="1"/>
  <c r="N141" i="1"/>
  <c r="R141" i="1"/>
  <c r="V141" i="1"/>
  <c r="D136" i="1"/>
  <c r="F136" i="1"/>
  <c r="H136" i="1"/>
  <c r="J136" i="1"/>
  <c r="L136" i="1" s="1"/>
  <c r="N136" i="1"/>
  <c r="R136" i="1"/>
  <c r="V136" i="1"/>
  <c r="D130" i="1"/>
  <c r="F130" i="1"/>
  <c r="H130" i="1"/>
  <c r="J130" i="1"/>
  <c r="L130" i="1" s="1"/>
  <c r="N130" i="1"/>
  <c r="R130" i="1"/>
  <c r="V130" i="1"/>
  <c r="D123" i="1"/>
  <c r="F123" i="1"/>
  <c r="H123" i="1"/>
  <c r="J123" i="1"/>
  <c r="L123" i="1" s="1"/>
  <c r="N123" i="1"/>
  <c r="R123" i="1"/>
  <c r="V123" i="1"/>
  <c r="D118" i="1"/>
  <c r="F118" i="1"/>
  <c r="H118" i="1"/>
  <c r="J118" i="1"/>
  <c r="L118" i="1" s="1"/>
  <c r="N118" i="1"/>
  <c r="R118" i="1"/>
  <c r="V118" i="1"/>
  <c r="D108" i="1"/>
  <c r="F108" i="1"/>
  <c r="H108" i="1"/>
  <c r="J108" i="1"/>
  <c r="L108" i="1" s="1"/>
  <c r="N108" i="1"/>
  <c r="R108" i="1"/>
  <c r="V108" i="1"/>
  <c r="D102" i="1"/>
  <c r="F102" i="1"/>
  <c r="H102" i="1"/>
  <c r="J102" i="1"/>
  <c r="N102" i="1"/>
  <c r="R102" i="1"/>
  <c r="V102" i="1"/>
  <c r="D96" i="1"/>
  <c r="F96" i="1"/>
  <c r="H96" i="1"/>
  <c r="J96" i="1"/>
  <c r="L96" i="1" s="1"/>
  <c r="N96" i="1"/>
  <c r="R96" i="1"/>
  <c r="V96" i="1"/>
  <c r="L83" i="1"/>
  <c r="D70" i="1"/>
  <c r="F70" i="1"/>
  <c r="H70" i="1"/>
  <c r="J70" i="1"/>
  <c r="L70" i="1" s="1"/>
  <c r="N70" i="1"/>
  <c r="R70" i="1"/>
  <c r="V70" i="1"/>
  <c r="D61" i="1"/>
  <c r="F61" i="1"/>
  <c r="H61" i="1"/>
  <c r="J61" i="1"/>
  <c r="N61" i="1"/>
  <c r="R61" i="1"/>
  <c r="V61" i="1"/>
  <c r="D46" i="1"/>
  <c r="F46" i="1"/>
  <c r="H46" i="1"/>
  <c r="J46" i="1"/>
  <c r="N46" i="1"/>
  <c r="R46" i="1"/>
  <c r="V46" i="1"/>
  <c r="T61" i="1" l="1"/>
  <c r="L61" i="1"/>
  <c r="M61" i="1"/>
  <c r="H149" i="1"/>
  <c r="F149" i="1"/>
  <c r="D149" i="1"/>
  <c r="J149" i="1"/>
  <c r="D151" i="1"/>
  <c r="E20" i="3"/>
  <c r="E20" i="4"/>
  <c r="D20" i="3"/>
  <c r="D20" i="4"/>
  <c r="C20" i="3"/>
  <c r="C20" i="4"/>
  <c r="E40" i="3"/>
  <c r="E40" i="4"/>
  <c r="B20" i="3"/>
  <c r="B150" i="1"/>
  <c r="X144" i="1"/>
  <c r="P144" i="1"/>
  <c r="T46" i="1"/>
  <c r="M46" i="1"/>
  <c r="T70" i="1"/>
  <c r="T96" i="1"/>
  <c r="X102" i="1"/>
  <c r="P102" i="1"/>
  <c r="T108" i="1"/>
  <c r="X118" i="1"/>
  <c r="P118" i="1"/>
  <c r="X123" i="1"/>
  <c r="X130" i="1"/>
  <c r="P130" i="1"/>
  <c r="T136" i="1"/>
  <c r="V149" i="1"/>
  <c r="N149" i="1"/>
  <c r="X70" i="1"/>
  <c r="P70" i="1"/>
  <c r="X83" i="1"/>
  <c r="X96" i="1"/>
  <c r="P96" i="1"/>
  <c r="T102" i="1"/>
  <c r="M102" i="1"/>
  <c r="X108" i="1"/>
  <c r="P108" i="1"/>
  <c r="T118" i="1"/>
  <c r="T130" i="1"/>
  <c r="X136" i="1"/>
  <c r="P136" i="1"/>
  <c r="X46" i="1"/>
  <c r="T144" i="1"/>
  <c r="P46" i="1"/>
  <c r="L102" i="1"/>
  <c r="P123" i="1"/>
  <c r="M130" i="1"/>
  <c r="M123" i="1"/>
  <c r="M118" i="1"/>
  <c r="M108" i="1"/>
  <c r="M96" i="1"/>
  <c r="M83" i="1"/>
  <c r="M70" i="1"/>
  <c r="T123" i="1"/>
  <c r="T83" i="1"/>
  <c r="P83" i="1"/>
  <c r="P61" i="1"/>
  <c r="X61" i="1"/>
  <c r="L46" i="1"/>
  <c r="M144" i="1"/>
  <c r="M136" i="1"/>
  <c r="C23" i="3" l="1"/>
  <c r="C54" i="3" s="1"/>
  <c r="C23" i="4"/>
  <c r="C54" i="4" s="1"/>
  <c r="B23" i="3"/>
  <c r="B54" i="3" s="1"/>
  <c r="B23" i="4"/>
  <c r="B54" i="4" s="1"/>
  <c r="D23" i="3"/>
  <c r="D54" i="3" s="1"/>
  <c r="D23" i="4"/>
  <c r="D54" i="4" s="1"/>
  <c r="E23" i="3"/>
  <c r="E54" i="3" s="1"/>
  <c r="E23" i="4"/>
  <c r="E54" i="4" s="1"/>
  <c r="X149" i="1"/>
  <c r="T149" i="1"/>
  <c r="M149" i="1"/>
  <c r="L149" i="1"/>
  <c r="P149" i="1"/>
  <c r="C8" i="2"/>
  <c r="X43" i="1" l="1"/>
  <c r="C31" i="2" l="1"/>
  <c r="F25" i="2"/>
  <c r="E25" i="2"/>
  <c r="C25" i="2"/>
  <c r="B25" i="2"/>
  <c r="F21" i="2"/>
  <c r="E21" i="2"/>
  <c r="C21" i="2"/>
  <c r="B21" i="2"/>
  <c r="F13" i="2"/>
  <c r="E13" i="2"/>
  <c r="B12" i="2"/>
  <c r="D12" i="2" s="1"/>
  <c r="B19" i="2" l="1"/>
  <c r="D25" i="2"/>
  <c r="D21" i="2"/>
  <c r="C19" i="2"/>
  <c r="E8" i="2"/>
  <c r="F31" i="2"/>
  <c r="E31" i="2"/>
  <c r="D30" i="2"/>
  <c r="D29" i="2"/>
  <c r="D28" i="2"/>
  <c r="D27" i="2"/>
  <c r="D26" i="2"/>
  <c r="D24" i="2"/>
  <c r="D23" i="2"/>
  <c r="D22" i="2"/>
  <c r="D20" i="2"/>
  <c r="F19" i="2"/>
  <c r="E19" i="2"/>
  <c r="D18" i="2"/>
  <c r="D17" i="2"/>
  <c r="D16" i="2"/>
  <c r="D15" i="2"/>
  <c r="D14" i="2"/>
  <c r="D13" i="2"/>
  <c r="F12" i="2"/>
  <c r="E12" i="2"/>
  <c r="F8" i="2"/>
  <c r="F11" i="2" l="1"/>
  <c r="F38" i="2" s="1"/>
  <c r="C11" i="2"/>
  <c r="C38" i="2" s="1"/>
  <c r="E11" i="2"/>
  <c r="D19" i="2"/>
  <c r="E39" i="2" l="1"/>
  <c r="C39" i="2"/>
  <c r="F39" i="2"/>
  <c r="X11" i="1" l="1"/>
  <c r="X16" i="1"/>
  <c r="X17" i="1"/>
  <c r="X18" i="1"/>
  <c r="X19" i="1"/>
  <c r="X20" i="1"/>
  <c r="X21" i="1"/>
  <c r="X22" i="1"/>
  <c r="X23" i="1"/>
  <c r="X24" i="1"/>
  <c r="X25" i="1"/>
  <c r="X26" i="1"/>
  <c r="X28" i="1"/>
  <c r="X29" i="1"/>
  <c r="X30" i="1"/>
  <c r="X31" i="1"/>
  <c r="X32" i="1"/>
  <c r="X33" i="1"/>
  <c r="X34" i="1"/>
  <c r="X37" i="1"/>
  <c r="X38" i="1"/>
  <c r="X39" i="1"/>
  <c r="X40" i="1"/>
  <c r="X42" i="1"/>
  <c r="T11" i="1"/>
  <c r="T16" i="1"/>
  <c r="T17" i="1"/>
  <c r="T18" i="1"/>
  <c r="T19" i="1"/>
  <c r="T20" i="1"/>
  <c r="T21" i="1"/>
  <c r="T22" i="1"/>
  <c r="T23" i="1"/>
  <c r="T24" i="1"/>
  <c r="T25" i="1"/>
  <c r="T26" i="1"/>
  <c r="T28" i="1"/>
  <c r="T29" i="1"/>
  <c r="T30" i="1"/>
  <c r="T31" i="1"/>
  <c r="T32" i="1"/>
  <c r="T33" i="1"/>
  <c r="T34" i="1"/>
  <c r="T37" i="1"/>
  <c r="T38" i="1"/>
  <c r="T39" i="1"/>
  <c r="T40" i="1"/>
  <c r="P11" i="1"/>
  <c r="P16" i="1"/>
  <c r="P17" i="1"/>
  <c r="P18" i="1"/>
  <c r="P19" i="1"/>
  <c r="P20" i="1"/>
  <c r="P21" i="1"/>
  <c r="P22" i="1"/>
  <c r="P23" i="1"/>
  <c r="P24" i="1"/>
  <c r="P25" i="1"/>
  <c r="P26" i="1"/>
  <c r="P28" i="1"/>
  <c r="P29" i="1"/>
  <c r="P30" i="1"/>
  <c r="P31" i="1"/>
  <c r="P32" i="1"/>
  <c r="P33" i="1"/>
  <c r="P34" i="1"/>
  <c r="P37" i="1"/>
  <c r="P38" i="1"/>
  <c r="P39" i="1"/>
  <c r="P40" i="1"/>
  <c r="M16" i="1"/>
  <c r="M17" i="1"/>
  <c r="M18" i="1"/>
  <c r="M19" i="1"/>
  <c r="M20" i="1"/>
  <c r="M21" i="1"/>
  <c r="M22" i="1"/>
  <c r="M23" i="1"/>
  <c r="M24" i="1"/>
  <c r="M25" i="1"/>
  <c r="M26" i="1"/>
  <c r="M28" i="1"/>
  <c r="M29" i="1"/>
  <c r="M30" i="1"/>
  <c r="M31" i="1"/>
  <c r="M32" i="1"/>
  <c r="M33" i="1"/>
  <c r="M34" i="1"/>
  <c r="M37" i="1"/>
  <c r="M38" i="1"/>
  <c r="M39" i="1"/>
  <c r="M40" i="1"/>
  <c r="L16" i="1"/>
  <c r="L17" i="1"/>
  <c r="L18" i="1"/>
  <c r="L19" i="1"/>
  <c r="L20" i="1"/>
  <c r="L21" i="1"/>
  <c r="L22" i="1"/>
  <c r="L23" i="1"/>
  <c r="L24" i="1"/>
  <c r="L25" i="1"/>
  <c r="L26" i="1"/>
  <c r="L28" i="1"/>
  <c r="L29" i="1"/>
  <c r="L30" i="1"/>
  <c r="L31" i="1"/>
  <c r="L32" i="1"/>
  <c r="L33" i="1"/>
  <c r="L34" i="1"/>
  <c r="L37" i="1"/>
  <c r="L38" i="1"/>
  <c r="L39" i="1"/>
  <c r="L40" i="1"/>
  <c r="D36" i="1"/>
  <c r="D35" i="1" s="1"/>
  <c r="D45" i="1" s="1"/>
  <c r="D150" i="1" s="1"/>
  <c r="F36" i="1"/>
  <c r="F35" i="1" s="1"/>
  <c r="F45" i="1" s="1"/>
  <c r="F150" i="1" s="1"/>
  <c r="H36" i="1"/>
  <c r="H35" i="1" s="1"/>
  <c r="H45" i="1" s="1"/>
  <c r="H150" i="1" s="1"/>
  <c r="J36" i="1"/>
  <c r="J35" i="1" s="1"/>
  <c r="J45" i="1" s="1"/>
  <c r="J150" i="1" s="1"/>
  <c r="C15" i="3"/>
  <c r="R36" i="1"/>
  <c r="V36" i="1"/>
  <c r="L27" i="1"/>
  <c r="N27" i="1"/>
  <c r="R27" i="1"/>
  <c r="V27" i="1"/>
  <c r="N10" i="1"/>
  <c r="R10" i="1"/>
  <c r="V10" i="1"/>
  <c r="R35" i="1" l="1"/>
  <c r="D15" i="4" s="1"/>
  <c r="B15" i="4"/>
  <c r="V35" i="1"/>
  <c r="E15" i="4" s="1"/>
  <c r="X27" i="1"/>
  <c r="P27" i="1"/>
  <c r="R9" i="1"/>
  <c r="D9" i="4" s="1"/>
  <c r="X10" i="1"/>
  <c r="P10" i="1"/>
  <c r="M27" i="1"/>
  <c r="L10" i="1"/>
  <c r="V9" i="1"/>
  <c r="T27" i="1"/>
  <c r="N9" i="1"/>
  <c r="C9" i="4" s="1"/>
  <c r="M36" i="1"/>
  <c r="M10" i="1"/>
  <c r="T36" i="1"/>
  <c r="T10" i="1"/>
  <c r="X36" i="1"/>
  <c r="L36" i="1"/>
  <c r="P36" i="1"/>
  <c r="T35" i="1" l="1"/>
  <c r="L35" i="1"/>
  <c r="M35" i="1"/>
  <c r="P35" i="1"/>
  <c r="E9" i="3"/>
  <c r="E9" i="4"/>
  <c r="B9" i="3"/>
  <c r="B9" i="4"/>
  <c r="E15" i="3"/>
  <c r="D15" i="3"/>
  <c r="X35" i="1"/>
  <c r="B15" i="3"/>
  <c r="N45" i="1"/>
  <c r="C9" i="3"/>
  <c r="R45" i="1"/>
  <c r="D18" i="4" s="1"/>
  <c r="D49" i="4" s="1"/>
  <c r="D9" i="3"/>
  <c r="B18" i="4"/>
  <c r="B49" i="4" s="1"/>
  <c r="X9" i="1"/>
  <c r="P9" i="1"/>
  <c r="V45" i="1"/>
  <c r="T9" i="1"/>
  <c r="B37" i="4" l="1"/>
  <c r="F151" i="1"/>
  <c r="C18" i="4"/>
  <c r="C49" i="4" s="1"/>
  <c r="C50" i="4" s="1"/>
  <c r="P45" i="1"/>
  <c r="L45" i="1"/>
  <c r="M45" i="1"/>
  <c r="E18" i="3"/>
  <c r="E49" i="3" s="1"/>
  <c r="E50" i="3" s="1"/>
  <c r="E18" i="4"/>
  <c r="E49" i="4" s="1"/>
  <c r="D51" i="4"/>
  <c r="D50" i="4"/>
  <c r="B51" i="4"/>
  <c r="B50" i="4"/>
  <c r="R150" i="1"/>
  <c r="D24" i="4" s="1"/>
  <c r="D18" i="3"/>
  <c r="D49" i="3" s="1"/>
  <c r="T45" i="1"/>
  <c r="B38" i="4"/>
  <c r="B37" i="3"/>
  <c r="B24" i="4"/>
  <c r="B18" i="3"/>
  <c r="B49" i="3" s="1"/>
  <c r="N150" i="1"/>
  <c r="C24" i="4" s="1"/>
  <c r="C18" i="3"/>
  <c r="C49" i="3" s="1"/>
  <c r="X45" i="1"/>
  <c r="V150" i="1"/>
  <c r="E24" i="4" s="1"/>
  <c r="C51" i="4" l="1"/>
  <c r="E51" i="3"/>
  <c r="E53" i="4"/>
  <c r="E52" i="4"/>
  <c r="E51" i="4"/>
  <c r="E50" i="4"/>
  <c r="D52" i="4"/>
  <c r="D53" i="4"/>
  <c r="C53" i="4"/>
  <c r="C52" i="4"/>
  <c r="B52" i="4"/>
  <c r="B53" i="4"/>
  <c r="C50" i="3"/>
  <c r="C51" i="3"/>
  <c r="D50" i="3"/>
  <c r="D51" i="3"/>
  <c r="C37" i="4"/>
  <c r="B38" i="3"/>
  <c r="B51" i="3"/>
  <c r="B50" i="3"/>
  <c r="B24" i="3"/>
  <c r="L150" i="1"/>
  <c r="X150" i="1"/>
  <c r="E24" i="3"/>
  <c r="C24" i="3"/>
  <c r="P150" i="1"/>
  <c r="D24" i="3"/>
  <c r="T150" i="1"/>
  <c r="M150" i="1"/>
  <c r="E53" i="3" l="1"/>
  <c r="E52" i="3"/>
  <c r="D53" i="3"/>
  <c r="D52" i="3"/>
  <c r="C53" i="3"/>
  <c r="C52" i="3"/>
  <c r="B53" i="3"/>
  <c r="B52" i="3"/>
  <c r="C38" i="4"/>
  <c r="C37" i="3"/>
  <c r="D37" i="4" l="1"/>
  <c r="C38" i="3"/>
  <c r="D38" i="4" l="1"/>
  <c r="D37" i="3"/>
  <c r="E37" i="4" l="1"/>
  <c r="D38" i="3"/>
  <c r="E37" i="3" l="1"/>
  <c r="E38" i="3" l="1"/>
  <c r="E38" i="4"/>
</calcChain>
</file>

<file path=xl/comments1.xml><?xml version="1.0" encoding="utf-8"?>
<comments xmlns="http://schemas.openxmlformats.org/spreadsheetml/2006/main">
  <authors>
    <author>Якшигулова Зарина Шамилевна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04"/>
          </rPr>
          <t>Якшигулова Зарина Шамилевна: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Работники казенных учреждений входят в общий объем ФОТ, но в том числе не показывать</t>
        </r>
      </text>
    </comment>
  </commentList>
</comments>
</file>

<file path=xl/sharedStrings.xml><?xml version="1.0" encoding="utf-8"?>
<sst xmlns="http://schemas.openxmlformats.org/spreadsheetml/2006/main" count="1469" uniqueCount="279">
  <si>
    <t>ИТОГО ДОХОДОВ</t>
  </si>
  <si>
    <t>НАЛОГОВЫЕ И НЕНАЛОГОВЫЕ ДОХОДЫ</t>
  </si>
  <si>
    <t>Акцизы</t>
  </si>
  <si>
    <t>Упрощенная система налогообложения</t>
  </si>
  <si>
    <t>Налог на вмененный доход</t>
  </si>
  <si>
    <t>Единый сельскохозяйственный налог</t>
  </si>
  <si>
    <t>Налог на имущество физических лиц</t>
  </si>
  <si>
    <t>Налог на имущество организаций</t>
  </si>
  <si>
    <t>Земельный налог</t>
  </si>
  <si>
    <t>Налог на добычу полезных ископаемых</t>
  </si>
  <si>
    <t>БЕЗВОЗМЕЗДНЫЕ ПОСТУПЛЕНИЯ</t>
  </si>
  <si>
    <t>Безвозмездные поступления от других бюджетов бюджетной системы Российской Федерации, всего</t>
  </si>
  <si>
    <t>Субвенции</t>
  </si>
  <si>
    <t>Иные межбюджетные трансферты</t>
  </si>
  <si>
    <t>Раздел I. Социально-значимые расходы</t>
  </si>
  <si>
    <t>Общий объём фонда оплаты труда и взносы по обязательному социальному страхованию на выплаты по оплате труда работников и иные выплаты работникам, в т.ч.</t>
  </si>
  <si>
    <t>муниципальных органов</t>
  </si>
  <si>
    <t>работников автономных и бюджетных учреждений</t>
  </si>
  <si>
    <t>Стипендии</t>
  </si>
  <si>
    <t>Социальные выплаты гражданам</t>
  </si>
  <si>
    <t>Расходы на обязательное медицинское страхование неработающего населения</t>
  </si>
  <si>
    <t>Раздел II. Первоочередные расходы</t>
  </si>
  <si>
    <t>Расходы на обслуживание мун.долга</t>
  </si>
  <si>
    <t xml:space="preserve">Расходы на первоочередные нужды, из них:                   </t>
  </si>
  <si>
    <t>Иные выплаты</t>
  </si>
  <si>
    <t>Иные закупки товаров, работ и услуг для обеспечения муниципальных нужд (за исключением закупки товаров, работ, услуг в целях капитального ремонта муниципального имущества</t>
  </si>
  <si>
    <t>Публичные нормативные выплаты гражданам несоциального характера</t>
  </si>
  <si>
    <t>Расходы на прочие нужды, из них:</t>
  </si>
  <si>
    <t>Субсидии бюджетным и автономным учреждениям за исключением расходов на фонд оплаты труда и взносы по обязательному социальному страхованию на выплаты по оплате труда работников и иные выплаты работникам учреждений</t>
  </si>
  <si>
    <t>Субсидии некоммерческим организациям (за исключением муниципальных учреждений)</t>
  </si>
  <si>
    <t>Субсидии юридическим лицам (кроме некоммерческих организаций)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</si>
  <si>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</si>
  <si>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</si>
  <si>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Раздел III. Расходы</t>
  </si>
  <si>
    <t xml:space="preserve">Капитальные вложения в объекты недвижимого имущества муниципальной собственности                                                                                                                                              </t>
  </si>
  <si>
    <t>Закупка товаров, работ, услуг в целях капитального ремонта муниципального имущества</t>
  </si>
  <si>
    <t>Премии и гранты</t>
  </si>
  <si>
    <t>Исполнение муниципальных гарантий без права регрессивного требования гаранта к принципалу или уступки гаранту прав</t>
  </si>
  <si>
    <t>Резервные средства</t>
  </si>
  <si>
    <t>Другие расходы (за искл. групп 1, 2 и 3.1)</t>
  </si>
  <si>
    <t>Профицит (+)/дефицит (-)</t>
  </si>
  <si>
    <t>ИТОГО ИСТОЧНИКИ ФИНАНСИРОВАНИЯ ДЕФИЦИТОВ БЮДЖЕТОВ</t>
  </si>
  <si>
    <t>Долговые обязательства в цен.бумагах</t>
  </si>
  <si>
    <t xml:space="preserve"> - погашение бюджетных кредитов</t>
  </si>
  <si>
    <t>Кредиты, полученные от кредитных организаций</t>
  </si>
  <si>
    <t xml:space="preserve"> - погашение кредитов от кредитных организаций</t>
  </si>
  <si>
    <t>Исполнение муниципальных гарантий</t>
  </si>
  <si>
    <t>Акции и иные формы участия в капитале</t>
  </si>
  <si>
    <t>Прочие источники финансирования дефицита бюджета</t>
  </si>
  <si>
    <t>Изменение остатков средств бюджета</t>
  </si>
  <si>
    <t>Показатели</t>
  </si>
  <si>
    <t>% от потребности</t>
  </si>
  <si>
    <t>ИТОГО РАСХОДЫ</t>
  </si>
  <si>
    <t>x</t>
  </si>
  <si>
    <t>Безвозмездные поступления</t>
  </si>
  <si>
    <t>ВСЕГО ДОХОДОВ</t>
  </si>
  <si>
    <t>(тыс.рублей)</t>
  </si>
  <si>
    <t xml:space="preserve">Наименование кода вида доходов </t>
  </si>
  <si>
    <t>Налог, взимаемый в связи с применением патентной системы налогообложения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</si>
  <si>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</si>
  <si>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</si>
  <si>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</si>
  <si>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</si>
  <si>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</si>
  <si>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</si>
  <si>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</si>
  <si>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</si>
  <si>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Дотации</t>
  </si>
  <si>
    <t>Прочие безвозмездные поступления</t>
  </si>
  <si>
    <t>Субсидии</t>
  </si>
  <si>
    <t>бюджетные кредиты</t>
  </si>
  <si>
    <t>банковские кредиты</t>
  </si>
  <si>
    <t>муниципальные гарантии</t>
  </si>
  <si>
    <t>3. Муниципальный долг (верхний предел)</t>
  </si>
  <si>
    <t>Отв. исполнитель ФИО, тел.</t>
  </si>
  <si>
    <t>Баева Айгуль Римовна, ведущий специалист отдела гос.долга и кредита, 8 (347) 280-96-26</t>
  </si>
  <si>
    <t>Налоговые доходы</t>
  </si>
  <si>
    <t>прочие налоговые доходы</t>
  </si>
  <si>
    <t>Неналоговые доходы</t>
  </si>
  <si>
    <t>Таблица 2</t>
  </si>
  <si>
    <t>Таблица 1</t>
  </si>
  <si>
    <t>Бюджетные кредиты, полученные из других бюджетов</t>
  </si>
  <si>
    <t>ВСЕГО РАСХОДОВ</t>
  </si>
  <si>
    <t>Дефицит (профицит)</t>
  </si>
  <si>
    <t>Налоговые и неналоговые доходы, в том числе:</t>
  </si>
  <si>
    <t xml:space="preserve"> на 01.01.2025</t>
  </si>
  <si>
    <t>Итого расходов без учёта безвозмездных поступлений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</si>
  <si>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</si>
  <si>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</si>
  <si>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</si>
  <si>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</si>
  <si>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</si>
  <si>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</si>
  <si>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Международные отношения и международное сотрудничество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</si>
  <si>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</si>
  <si>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</si>
  <si>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</si>
  <si>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</si>
  <si>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</si>
  <si>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Мобилизационная подготовка экономики</t>
  </si>
  <si>
    <t>Другие вопросы в области национальной обороны</t>
  </si>
  <si>
    <t>НАЦИОНАЛЬНАЯ БЕЗОПАСНОСТЬ И ПРАВООХРАНИТЕЛЬНАЯ ДЕЯТЕЛЬНОСТЬ</t>
  </si>
  <si>
    <t>Органы юстиции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</si>
  <si>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</si>
  <si>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</si>
  <si>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</si>
  <si>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</si>
  <si>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Топливно-энергетический комплекс</t>
  </si>
  <si>
    <t>Воспроизводство минерально-сырьевой базы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</si>
  <si>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</si>
  <si>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</si>
  <si>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</si>
  <si>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</si>
  <si>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</si>
  <si>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</si>
  <si>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</si>
  <si>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</si>
  <si>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</si>
  <si>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</si>
  <si>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</si>
  <si>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Прикладные научные исследования в области жилищно-коммунального хозяйства</t>
  </si>
  <si>
    <t>Другие вопросы в области жилищно-коммунального хозяйства</t>
  </si>
  <si>
    <t>ОХРАНА ОКРУЖАЮЩЕЙ СРЕДЫ</t>
  </si>
  <si>
    <t>Экологический контроль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</si>
  <si>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</si>
  <si>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</si>
  <si>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</si>
  <si>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</si>
  <si>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</si>
  <si>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</si>
  <si>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</si>
  <si>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</si>
  <si>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</si>
  <si>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</si>
  <si>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Прикладные научные исследования в области образования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</si>
  <si>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</si>
  <si>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</si>
  <si>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</si>
  <si>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</si>
  <si>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Прикладные научные исследования в области культуры, кинематографии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</si>
  <si>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</si>
  <si>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</si>
  <si>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</si>
  <si>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</si>
  <si>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</si>
  <si>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</si>
  <si>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</si>
  <si>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</si>
  <si>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</si>
  <si>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</si>
  <si>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</si>
  <si>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</si>
  <si>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</si>
  <si>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</si>
  <si>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</si>
  <si>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</si>
  <si>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</si>
  <si>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</si>
  <si>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</si>
  <si>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Функционирование Президента Российской Федерации</t>
  </si>
  <si>
    <t>Государственный материальный резерв</t>
  </si>
  <si>
    <t>Фундаментальные исследования</t>
  </si>
  <si>
    <t>Вооруженные Силы Российской Федерации</t>
  </si>
  <si>
    <t>Подготовка и участие в обеспечении коллективной безопасности и миротворческой деятельности</t>
  </si>
  <si>
    <t>Ядерно-оружейный комплекс</t>
  </si>
  <si>
    <t>Реализация международных обязательств в сфере военно-технического сотрудничества</t>
  </si>
  <si>
    <t>Прикладные научные исследования в области национальной обороны</t>
  </si>
  <si>
    <t>Органы прокуратуры и следствия</t>
  </si>
  <si>
    <t>Органы внутренних дел</t>
  </si>
  <si>
    <t>Войска национальной гвардии Российской Федерации</t>
  </si>
  <si>
    <t>Система исполнения наказаний</t>
  </si>
  <si>
    <t>Органы безопасности</t>
  </si>
  <si>
    <t>Органы пограничной службы</t>
  </si>
  <si>
    <t>Прикладные научные исследования в области национальной безопасности и правоохранительной деятельности</t>
  </si>
  <si>
    <t>Исследование и использование космического пространства</t>
  </si>
  <si>
    <t>Прикладные научные исследования в области национальной экономики</t>
  </si>
  <si>
    <t>Сбор, удаление отходов и очистка сточных вод</t>
  </si>
  <si>
    <t>Прикладные научные исследования в области охраны окружающей среды</t>
  </si>
  <si>
    <t>Прикладные научные исследования в области социальной политики</t>
  </si>
  <si>
    <t>Прикладные научные исследования в области физической культуры и спорта</t>
  </si>
  <si>
    <t>Прикладные научные исследования в области средств массовой информации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</si>
  <si>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</si>
  <si>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</si>
  <si>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государственного (муниципального) внешнего долга</t>
  </si>
  <si>
    <t>Прочие межбюджетные трансферты общего характера</t>
  </si>
  <si>
    <t>Проект бюджета на 2024 год</t>
  </si>
  <si>
    <t>Проект бюджета 
на 2024 год</t>
  </si>
  <si>
    <t>Проект бюджета на 2025 год</t>
  </si>
  <si>
    <t>Темп роста / снижения 
показателей проекта 2025 года к проекту 2024 года, %</t>
  </si>
  <si>
    <t>Причины отклонений более 10 % проекта 2025 года 
от проекта 2024 года</t>
  </si>
  <si>
    <t>Проект бюджета 
на 2025 год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</si>
  <si>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</si>
  <si>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</si>
  <si>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Х</t>
  </si>
  <si>
    <t>на 01.01.2023</t>
  </si>
  <si>
    <t xml:space="preserve"> на 01.01.2026</t>
  </si>
  <si>
    <t>СПРАВОЧНО</t>
  </si>
  <si>
    <t>Остаток на начало периода</t>
  </si>
  <si>
    <t>Остаток на конец периода</t>
  </si>
  <si>
    <t>на 01.01.2022</t>
  </si>
  <si>
    <t xml:space="preserve"> - привлечение бюджетных кредитов</t>
  </si>
  <si>
    <t xml:space="preserve"> - привлечение кредитов от кредитных организаций</t>
  </si>
  <si>
    <t>в т.ч. исполнение муниципальных гарантий без права регрессивного требования гаранта к принципалу или уступки гаранту прав</t>
  </si>
  <si>
    <t>Первоначальный утвержденный бюджет 
на 2023 год</t>
  </si>
  <si>
    <t>Уточненный план 
на 01.10.2023 года</t>
  </si>
  <si>
    <t>Оценка исполнения 
бюджета за 2023 год</t>
  </si>
  <si>
    <t>Темп роста / снижения 
показателей оценки за 2023 год 
к факту 2021 года, %</t>
  </si>
  <si>
    <t>Темп роста / снижения 
показателей оценки за 2023 год 
к факту 2022 года, %</t>
  </si>
  <si>
    <t>Проект бюджета на 2026 год</t>
  </si>
  <si>
    <t>Темп роста / снижения 
показателей проекта 2024  года 
к оценке 2023 года, %</t>
  </si>
  <si>
    <t>Причины отклонений более 10 % проекта 2024 года 
от оценки 2023 года</t>
  </si>
  <si>
    <t>Темп роста / снижения 
показателей проекта 2026 года к проекту 2025 года, %</t>
  </si>
  <si>
    <t>Причины отклонений более 10 % проекта 2026 года 
от проекта 2025 года</t>
  </si>
  <si>
    <t>Исчисленная потребность 
на 2024 год</t>
  </si>
  <si>
    <t>Проект бюджета 
на 2026 год</t>
  </si>
  <si>
    <t>тыс.руб.</t>
  </si>
  <si>
    <t>Объем заимствований (ст. 106 БК РФ), %</t>
  </si>
  <si>
    <t>ОМД (пункт 5 ст.107 БК РФ)</t>
  </si>
  <si>
    <t>ВПД (пункт 3 ст.107 БК РФ), %</t>
  </si>
  <si>
    <t>ВПМГ (пункт 3 ст.107 БК РФ), %</t>
  </si>
  <si>
    <t>Размер дефицита местного бюджета (пункт 3 ст.92.1 БК РФ), %</t>
  </si>
  <si>
    <t>Обслуживание муниципального долга (ст.111 БК РФ), %</t>
  </si>
  <si>
    <t xml:space="preserve"> на 01.01.2023</t>
  </si>
  <si>
    <t>≤ 10%</t>
  </si>
  <si>
    <t>≤ 100%</t>
  </si>
  <si>
    <t>≤ 5%</t>
  </si>
  <si>
    <t>Допнормативы отчислений в бюджеты МР и ГО РБ от НДФЛ 
(в соответствии со ст.58 и ст.138 БК РФ)</t>
  </si>
  <si>
    <t>Норма 
БК РФ</t>
  </si>
  <si>
    <t>Налог на доходы физических лиц, в т.ч.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</si>
  <si>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
( 1 01 02040 01 0000 110)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</si>
  <si>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(1 01 02080 01 0000 110)
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</si>
  <si>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
(1 01 02100 01 0000 110)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</si>
  <si>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
(1 01 02140 01 0000 110)</t>
  </si>
  <si>
    <t>ОМД (пункт 5 ст.107 БК РФ), для МР-13, ГО-15</t>
  </si>
  <si>
    <t>Таблица 3.1</t>
  </si>
  <si>
    <t>Основные параметры проекта бюджета городского округа 
___________________________________________ Республики Башкортостан
на 2024 год и на плановый период 2025 и 2026 годов</t>
  </si>
  <si>
    <t>Таблица 3.2</t>
  </si>
  <si>
    <t>Проверка основных параметров проекта бюджета МР в части соблюдения ограничений, установленных БК РФ</t>
  </si>
  <si>
    <t>Проверка основных параметров проекта бюджета ГО в части соблюдения ограничений, установленных БК РФ</t>
  </si>
  <si>
    <t>Основные параметры проекта бюджета муниципального района
 ___________________________________________ Республики Башкортостан
на 2024 год и на плановый период 2025 и 2026 годов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</si>
  <si>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</si>
  <si>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</si>
  <si>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БЕЗВОЗМЕЗДНЫЕ ПОСТУПЛЕНИЯ ОТ ГОСУДАРСТВЕННЫХ (МУНИЦИПАЛЬНЫХ) ОРГАНИЗАЦИЙ (2030000000)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</si>
  <si>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</si>
  <si>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Условно утвержденные расходы</t>
  </si>
  <si>
    <t>Исполнение за 2021 год</t>
  </si>
  <si>
    <t>Исполнение за 2022 год</t>
  </si>
  <si>
    <t>бюджет МР (ГО)</t>
  </si>
  <si>
    <t>бюджет КБ МР</t>
  </si>
  <si>
    <t>на 01.01.2024</t>
  </si>
  <si>
    <t xml:space="preserve"> на 01.01.2027</t>
  </si>
  <si>
    <t>Важно! Если в графе 8 приложения 2, расходы местного бюджета больше (равно) нуля, то графа 2 должна быть больше (равна) графы 3 таблицы 2 приложения 1.</t>
  </si>
  <si>
    <t>Важно! Если в графе 10 приложения 4, общие расходы местного бюджета больше (равно) общей суммы расходов графы 11 приложения 4, то графа 2 должна быть больше (равна) графы 3 таблицы 2 приложения 1.</t>
  </si>
  <si>
    <t>По прогнозу администратора</t>
  </si>
  <si>
    <t>увеличение дифференцированного норматива с 5% до 7,5%</t>
  </si>
  <si>
    <t>окончание налоговых каникул с 2024 года</t>
  </si>
  <si>
    <t>По прогнозу администратора, в 2023 году имеются факты списания ранее уплаченных сумм налога на имущество, в связи с переходом на ЕНП</t>
  </si>
  <si>
    <t>в 2023 году возврат земельного налога юридическими лицами в связи с перерасчетом налога и осприванием кадастровой стоимости</t>
  </si>
  <si>
    <t>уменьшение количества  объектов , предназначенных для сдачи в аренду, в связи с их реализацией</t>
  </si>
  <si>
    <t xml:space="preserve">судебные споры с плательщиками по оспариванию суммы платы, зачет платежей, уплаченных ранее в счет уплаты будущих платежей </t>
  </si>
  <si>
    <t>компенсации затрат не планируются, объем платных услуг снизился</t>
  </si>
  <si>
    <t>прогнозируются по среднему значению только штрафы административной комиссии, КДН, штрафы по нарушению поставщиками подрядчиками своих обязательств не планируются</t>
  </si>
  <si>
    <t>покупатели по договорам купли-продажи производят окончательные расчеты, имущества для реализации становится меньше</t>
  </si>
  <si>
    <t>Приложение № 1
к письму Министерства финансов 
Республики Башкортостан 
от 19 октября 2023 года № М16-03-13-252</t>
  </si>
  <si>
    <t>Основные параметры проекта решения о бюджете городского округа город Стерлитамак Республики Башкортостан на 2024 год и на плановый период 2025 и 2026 годов</t>
  </si>
  <si>
    <t>Отв. исполнитель Глуховцева Марина Петровна, зам.начальника бюджетного отдела,тел. 8( 3473) 24-16-23</t>
  </si>
  <si>
    <t>Основные параметры бюджета городского округа город Стерлитамак Республики Башкортостан на 2024 год 
и на плановый период 2025 и 2026 годов</t>
  </si>
  <si>
    <t>Заместитель главы администрации-</t>
  </si>
  <si>
    <t>начальник финансового управления администрации ГО г.Стерлитамак</t>
  </si>
  <si>
    <t>Зиганшина Г.Р.</t>
  </si>
  <si>
    <t>(подпись)</t>
  </si>
  <si>
    <t xml:space="preserve"> Быкова О.С</t>
  </si>
  <si>
    <t>(должность ответственного за заполнение таблицы)</t>
  </si>
  <si>
    <t>(расшифровка подписи)</t>
  </si>
  <si>
    <t>(телефон)</t>
  </si>
  <si>
    <t>(83473) 24-07-04</t>
  </si>
  <si>
    <t>начальник бюджетного отдела</t>
  </si>
  <si>
    <t>Г.Р.Зиганшина</t>
  </si>
  <si>
    <t>О.Ю. Землянская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</si>
</sst>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#,##0_ ;\-#,##0\ "/>
    <numFmt numFmtId="166" formatCode="#,##0.000_ ;\-#,##0.000\ "/>
    <numFmt numFmtId="167" formatCode="_-* #,##0.00&quot;р.&quot;_-;\-* #,##0.00&quot;р.&quot;_-;_-* &quot;-&quot;??&quot;р.&quot;_-;_-@_-"/>
    <numFmt numFmtId="168" formatCode="#,##0.0"/>
  </numFmts>
  <fonts count="4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20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7" fontId="7" fillId="0" borderId="0" applyFont="0" applyFill="0" applyBorder="0" applyAlignment="0" applyProtection="0"/>
    <xf numFmtId="0" fontId="17" fillId="0" borderId="0"/>
    <xf numFmtId="0" fontId="7" fillId="0" borderId="0">
      <protection locked="0"/>
    </xf>
    <xf numFmtId="0" fontId="7" fillId="0" borderId="0" applyNumberFormat="0" applyFont="0" applyFill="0" applyBorder="0" applyAlignment="0" applyProtection="0">
      <alignment vertical="top"/>
    </xf>
  </cellStyleXfs>
  <cellXfs count="229">
    <xf numFmtId="0" fontId="0" fillId="0" borderId="0" xfId="0"/>
    <xf numFmtId="3" fontId="2" fillId="0" borderId="0" xfId="0" applyNumberFormat="1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164" fontId="2" fillId="0" borderId="0" xfId="0" applyNumberFormat="1" applyFont="1" applyFill="1" applyAlignment="1">
      <alignment vertical="center" wrapText="1"/>
    </xf>
    <xf numFmtId="166" fontId="4" fillId="0" borderId="0" xfId="0" applyNumberFormat="1" applyFont="1" applyFill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3" fillId="0" borderId="0" xfId="0" applyNumberFormat="1" applyFont="1" applyFill="1" applyAlignment="1">
      <alignment vertical="center" wrapText="1"/>
    </xf>
    <xf numFmtId="164" fontId="5" fillId="0" borderId="0" xfId="0" applyNumberFormat="1" applyFont="1" applyFill="1" applyAlignment="1">
      <alignment vertical="center" wrapText="1"/>
    </xf>
    <xf numFmtId="164" fontId="3" fillId="0" borderId="0" xfId="0" applyNumberFormat="1" applyFont="1" applyFill="1" applyAlignment="1">
      <alignment wrapText="1"/>
    </xf>
    <xf numFmtId="164" fontId="6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0" fontId="2" fillId="0" borderId="0" xfId="0" applyNumberFormat="1" applyFont="1" applyFill="1" applyAlignment="1">
      <alignment horizontal="left" vertical="top" wrapText="1"/>
    </xf>
    <xf numFmtId="3" fontId="3" fillId="0" borderId="0" xfId="0" applyNumberFormat="1" applyFont="1" applyFill="1" applyAlignment="1">
      <alignment wrapText="1"/>
    </xf>
    <xf numFmtId="0" fontId="0" fillId="0" borderId="0" xfId="0" applyFill="1" applyAlignment="1">
      <alignment wrapText="1"/>
    </xf>
    <xf numFmtId="164" fontId="2" fillId="0" borderId="0" xfId="0" applyNumberFormat="1" applyFont="1" applyFill="1" applyAlignment="1">
      <alignment horizontal="left" wrapText="1"/>
    </xf>
    <xf numFmtId="3" fontId="0" fillId="0" borderId="0" xfId="0" applyNumberFormat="1" applyFill="1" applyAlignment="1">
      <alignment wrapText="1"/>
    </xf>
    <xf numFmtId="0" fontId="2" fillId="0" borderId="0" xfId="0" applyNumberFormat="1" applyFont="1" applyFill="1" applyAlignment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right" wrapText="1"/>
      <protection locked="0"/>
    </xf>
    <xf numFmtId="4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11" fillId="4" borderId="1" xfId="0" applyNumberFormat="1" applyFont="1" applyFill="1" applyBorder="1" applyAlignment="1" applyProtection="1">
      <alignment horizontal="center" vertical="center"/>
      <protection locked="0"/>
    </xf>
    <xf numFmtId="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5" borderId="1" xfId="0" applyNumberFormat="1" applyFont="1" applyFill="1" applyBorder="1" applyAlignment="1" applyProtection="1">
      <alignment horizontal="left" vertical="center" wrapText="1"/>
      <protection locked="0"/>
    </xf>
    <xf numFmtId="4" fontId="9" fillId="5" borderId="4" xfId="0" applyNumberFormat="1" applyFont="1" applyFill="1" applyBorder="1" applyAlignment="1" applyProtection="1">
      <alignment horizontal="center" vertical="center" wrapText="1"/>
    </xf>
    <xf numFmtId="0" fontId="30" fillId="0" borderId="1" xfId="4" applyNumberFormat="1" applyFont="1" applyFill="1" applyBorder="1" applyAlignment="1" applyProtection="1">
      <alignment horizontal="left" wrapText="1"/>
    </xf>
    <xf numFmtId="0" fontId="30" fillId="0" borderId="0" xfId="4" applyNumberFormat="1" applyFont="1" applyFill="1" applyBorder="1" applyAlignment="1" applyProtection="1">
      <alignment horizontal="left" wrapText="1"/>
    </xf>
    <xf numFmtId="2" fontId="9" fillId="4" borderId="1" xfId="0" applyNumberFormat="1" applyFont="1" applyFill="1" applyBorder="1" applyAlignment="1" applyProtection="1">
      <alignment horizontal="center" vertical="top" wrapText="1"/>
      <protection locked="0"/>
    </xf>
    <xf numFmtId="2" fontId="9" fillId="0" borderId="1" xfId="0" applyNumberFormat="1" applyFont="1" applyFill="1" applyBorder="1" applyAlignment="1" applyProtection="1">
      <alignment horizontal="center" vertical="top" wrapText="1"/>
      <protection locked="0"/>
    </xf>
    <xf numFmtId="4" fontId="9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13" fillId="4" borderId="1" xfId="0" applyNumberFormat="1" applyFont="1" applyFill="1" applyBorder="1" applyAlignment="1" applyProtection="1">
      <alignment horizontal="center" vertical="center"/>
      <protection locked="0"/>
    </xf>
    <xf numFmtId="4" fontId="13" fillId="4" borderId="1" xfId="0" applyNumberFormat="1" applyFont="1" applyFill="1" applyBorder="1" applyProtection="1">
      <protection locked="0"/>
    </xf>
    <xf numFmtId="4" fontId="13" fillId="4" borderId="4" xfId="0" applyNumberFormat="1" applyFont="1" applyFill="1" applyBorder="1" applyAlignment="1" applyProtection="1">
      <alignment horizontal="center" vertical="center"/>
      <protection locked="0"/>
    </xf>
    <xf numFmtId="4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/>
      <protection locked="0"/>
    </xf>
    <xf numFmtId="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4" xfId="0" applyNumberFormat="1" applyFont="1" applyFill="1" applyBorder="1" applyAlignment="1" applyProtection="1">
      <alignment horizontal="center" vertical="center"/>
      <protection locked="0"/>
    </xf>
    <xf numFmtId="4" fontId="11" fillId="0" borderId="1" xfId="0" applyNumberFormat="1" applyFont="1" applyFill="1" applyBorder="1" applyAlignment="1" applyProtection="1">
      <alignment horizontal="right" vertical="top" wrapText="1"/>
      <protection locked="0"/>
    </xf>
    <xf numFmtId="4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5" borderId="1" xfId="0" applyNumberFormat="1" applyFont="1" applyFill="1" applyBorder="1" applyAlignment="1" applyProtection="1">
      <alignment horizontal="center" vertical="center"/>
      <protection locked="0"/>
    </xf>
    <xf numFmtId="4" fontId="20" fillId="0" borderId="1" xfId="0" applyNumberFormat="1" applyFont="1" applyFill="1" applyBorder="1" applyAlignment="1" applyProtection="1">
      <alignment horizontal="center" vertical="center"/>
      <protection locked="0"/>
    </xf>
    <xf numFmtId="4" fontId="20" fillId="0" borderId="1" xfId="0" applyNumberFormat="1" applyFont="1" applyFill="1" applyBorder="1" applyProtection="1">
      <protection locked="0"/>
    </xf>
    <xf numFmtId="0" fontId="1" fillId="0" borderId="0" xfId="0" applyFont="1" applyProtection="1"/>
    <xf numFmtId="0" fontId="10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0" fillId="0" borderId="0" xfId="0" applyFont="1" applyAlignment="1" applyProtection="1">
      <alignment horizontal="left" wrapText="1"/>
    </xf>
    <xf numFmtId="3" fontId="11" fillId="0" borderId="0" xfId="0" applyNumberFormat="1" applyFont="1" applyFill="1" applyBorder="1" applyAlignment="1" applyProtection="1">
      <alignment horizontal="right" wrapText="1"/>
    </xf>
    <xf numFmtId="0" fontId="22" fillId="0" borderId="0" xfId="0" applyFont="1" applyAlignment="1" applyProtection="1">
      <alignment horizontal="center" vertical="center" wrapText="1"/>
    </xf>
    <xf numFmtId="0" fontId="23" fillId="0" borderId="0" xfId="0" applyFont="1" applyAlignment="1" applyProtection="1">
      <alignment vertical="top" wrapText="1"/>
    </xf>
    <xf numFmtId="0" fontId="10" fillId="0" borderId="2" xfId="0" applyFont="1" applyBorder="1" applyAlignment="1" applyProtection="1"/>
    <xf numFmtId="0" fontId="10" fillId="0" borderId="2" xfId="0" applyFont="1" applyBorder="1" applyAlignment="1" applyProtection="1">
      <alignment horizontal="right"/>
    </xf>
    <xf numFmtId="0" fontId="13" fillId="4" borderId="1" xfId="0" applyFont="1" applyFill="1" applyBorder="1" applyAlignment="1" applyProtection="1">
      <alignment horizontal="center" vertical="center" wrapText="1"/>
    </xf>
    <xf numFmtId="0" fontId="15" fillId="5" borderId="6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0" fontId="14" fillId="4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wrapText="1"/>
    </xf>
    <xf numFmtId="4" fontId="13" fillId="4" borderId="1" xfId="0" applyNumberFormat="1" applyFont="1" applyFill="1" applyBorder="1" applyAlignment="1" applyProtection="1">
      <alignment horizontal="center" vertical="center"/>
    </xf>
    <xf numFmtId="4" fontId="13" fillId="5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4" fontId="13" fillId="4" borderId="4" xfId="0" applyNumberFormat="1" applyFont="1" applyFill="1" applyBorder="1" applyAlignment="1" applyProtection="1">
      <alignment horizontal="center" vertical="center"/>
    </xf>
    <xf numFmtId="4" fontId="13" fillId="5" borderId="4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top" wrapText="1"/>
    </xf>
    <xf numFmtId="4" fontId="9" fillId="0" borderId="4" xfId="0" applyNumberFormat="1" applyFont="1" applyFill="1" applyBorder="1" applyAlignment="1" applyProtection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Alignment="1" applyProtection="1">
      <alignment vertical="center" wrapText="1"/>
    </xf>
    <xf numFmtId="0" fontId="13" fillId="4" borderId="5" xfId="0" applyFont="1" applyFill="1" applyBorder="1" applyAlignment="1" applyProtection="1">
      <alignment wrapText="1"/>
    </xf>
    <xf numFmtId="0" fontId="11" fillId="0" borderId="5" xfId="0" applyNumberFormat="1" applyFont="1" applyFill="1" applyBorder="1" applyAlignment="1" applyProtection="1">
      <alignment horizontal="left" vertical="top" wrapText="1"/>
    </xf>
    <xf numFmtId="4" fontId="10" fillId="5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Protection="1"/>
    <xf numFmtId="0" fontId="11" fillId="0" borderId="5" xfId="0" applyNumberFormat="1" applyFont="1" applyFill="1" applyBorder="1" applyAlignment="1" applyProtection="1">
      <alignment horizontal="left" vertical="top" wrapText="1" indent="1"/>
    </xf>
    <xf numFmtId="4" fontId="13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Protection="1"/>
    <xf numFmtId="4" fontId="9" fillId="5" borderId="1" xfId="0" applyNumberFormat="1" applyFont="1" applyFill="1" applyBorder="1" applyAlignment="1" applyProtection="1">
      <alignment horizontal="center" vertical="center" wrapText="1"/>
    </xf>
    <xf numFmtId="0" fontId="19" fillId="0" borderId="1" xfId="2" applyFont="1" applyFill="1" applyBorder="1" applyAlignment="1" applyProtection="1">
      <alignment vertical="top" wrapText="1"/>
    </xf>
    <xf numFmtId="4" fontId="20" fillId="0" borderId="1" xfId="0" applyNumberFormat="1" applyFont="1" applyFill="1" applyBorder="1" applyAlignment="1" applyProtection="1">
      <alignment horizontal="center" vertical="center"/>
    </xf>
    <xf numFmtId="4" fontId="20" fillId="5" borderId="1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Protection="1"/>
    <xf numFmtId="0" fontId="13" fillId="5" borderId="1" xfId="0" applyFont="1" applyFill="1" applyBorder="1" applyAlignment="1" applyProtection="1">
      <alignment horizontal="left" vertical="top" wrapText="1"/>
    </xf>
    <xf numFmtId="2" fontId="9" fillId="0" borderId="1" xfId="0" applyNumberFormat="1" applyFont="1" applyFill="1" applyBorder="1" applyAlignment="1" applyProtection="1">
      <alignment horizontal="center" vertical="top" wrapText="1"/>
    </xf>
    <xf numFmtId="164" fontId="11" fillId="0" borderId="1" xfId="0" applyNumberFormat="1" applyFont="1" applyFill="1" applyBorder="1" applyAlignment="1" applyProtection="1">
      <alignment horizontal="left" vertical="top" wrapText="1"/>
    </xf>
    <xf numFmtId="164" fontId="9" fillId="5" borderId="1" xfId="0" applyNumberFormat="1" applyFont="1" applyFill="1" applyBorder="1" applyAlignment="1" applyProtection="1">
      <alignment horizontal="left" vertical="center" wrapText="1"/>
    </xf>
    <xf numFmtId="164" fontId="9" fillId="4" borderId="1" xfId="0" applyNumberFormat="1" applyFont="1" applyFill="1" applyBorder="1" applyAlignment="1" applyProtection="1">
      <alignment horizontal="left" vertical="top" wrapText="1"/>
    </xf>
    <xf numFmtId="2" fontId="9" fillId="4" borderId="1" xfId="0" applyNumberFormat="1" applyFont="1" applyFill="1" applyBorder="1" applyAlignment="1" applyProtection="1">
      <alignment horizontal="center" vertical="top" wrapText="1"/>
    </xf>
    <xf numFmtId="164" fontId="11" fillId="0" borderId="1" xfId="0" applyNumberFormat="1" applyFont="1" applyFill="1" applyBorder="1" applyAlignment="1" applyProtection="1">
      <alignment horizontal="left" vertical="top" wrapText="1" indent="1"/>
    </xf>
    <xf numFmtId="4" fontId="9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left" vertical="top" wrapText="1"/>
    </xf>
    <xf numFmtId="0" fontId="9" fillId="0" borderId="0" xfId="0" applyNumberFormat="1" applyFont="1" applyFill="1" applyAlignment="1" applyProtection="1">
      <alignment horizontal="left" vertical="top" wrapText="1"/>
    </xf>
    <xf numFmtId="0" fontId="13" fillId="3" borderId="0" xfId="0" applyFont="1" applyFill="1" applyAlignment="1" applyProtection="1"/>
    <xf numFmtId="4" fontId="9" fillId="5" borderId="4" xfId="0" applyNumberFormat="1" applyFont="1" applyFill="1" applyBorder="1" applyAlignment="1" applyProtection="1">
      <alignment horizontal="center" vertical="center" wrapText="1"/>
    </xf>
    <xf numFmtId="3" fontId="18" fillId="0" borderId="0" xfId="0" applyNumberFormat="1" applyFont="1" applyFill="1" applyBorder="1" applyAlignment="1" applyProtection="1">
      <alignment horizontal="center" wrapText="1"/>
      <protection locked="0"/>
    </xf>
    <xf numFmtId="0" fontId="10" fillId="0" borderId="0" xfId="0" applyFont="1"/>
    <xf numFmtId="0" fontId="10" fillId="0" borderId="0" xfId="0" applyFont="1" applyAlignment="1">
      <alignment wrapText="1"/>
    </xf>
    <xf numFmtId="0" fontId="14" fillId="0" borderId="0" xfId="0" applyFont="1" applyAlignment="1">
      <alignment horizontal="right" vertical="center" wrapText="1"/>
    </xf>
    <xf numFmtId="0" fontId="34" fillId="0" borderId="10" xfId="0" applyFont="1" applyBorder="1" applyAlignment="1">
      <alignment vertical="center" wrapText="1"/>
    </xf>
    <xf numFmtId="0" fontId="33" fillId="0" borderId="10" xfId="0" applyFont="1" applyBorder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34" fillId="0" borderId="8" xfId="0" applyFont="1" applyBorder="1" applyAlignment="1">
      <alignment vertical="center" wrapText="1"/>
    </xf>
    <xf numFmtId="0" fontId="31" fillId="0" borderId="8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9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5" fillId="6" borderId="10" xfId="0" applyFont="1" applyFill="1" applyBorder="1" applyAlignment="1">
      <alignment vertical="center" wrapText="1"/>
    </xf>
    <xf numFmtId="0" fontId="15" fillId="7" borderId="10" xfId="0" applyFont="1" applyFill="1" applyBorder="1" applyAlignment="1">
      <alignment vertical="center" wrapText="1"/>
    </xf>
    <xf numFmtId="0" fontId="15" fillId="9" borderId="10" xfId="0" applyFont="1" applyFill="1" applyBorder="1" applyAlignment="1">
      <alignment vertical="center" wrapText="1"/>
    </xf>
    <xf numFmtId="0" fontId="15" fillId="10" borderId="10" xfId="0" applyFont="1" applyFill="1" applyBorder="1" applyAlignment="1">
      <alignment vertical="center" wrapText="1"/>
    </xf>
    <xf numFmtId="0" fontId="33" fillId="6" borderId="10" xfId="0" applyFont="1" applyFill="1" applyBorder="1" applyAlignment="1">
      <alignment vertical="center" wrapText="1"/>
    </xf>
    <xf numFmtId="4" fontId="33" fillId="6" borderId="11" xfId="0" applyNumberFormat="1" applyFont="1" applyFill="1" applyBorder="1" applyAlignment="1">
      <alignment vertical="center" wrapText="1"/>
    </xf>
    <xf numFmtId="168" fontId="34" fillId="8" borderId="11" xfId="0" applyNumberFormat="1" applyFont="1" applyFill="1" applyBorder="1" applyAlignment="1">
      <alignment vertical="center" wrapText="1"/>
    </xf>
    <xf numFmtId="168" fontId="34" fillId="8" borderId="8" xfId="0" applyNumberFormat="1" applyFont="1" applyFill="1" applyBorder="1" applyAlignment="1">
      <alignment vertical="center" wrapText="1"/>
    </xf>
    <xf numFmtId="0" fontId="34" fillId="8" borderId="8" xfId="0" applyFont="1" applyFill="1" applyBorder="1" applyAlignment="1">
      <alignment vertical="center" wrapText="1"/>
    </xf>
    <xf numFmtId="0" fontId="34" fillId="8" borderId="10" xfId="0" applyFont="1" applyFill="1" applyBorder="1" applyAlignment="1">
      <alignment vertical="center" wrapText="1"/>
    </xf>
    <xf numFmtId="168" fontId="15" fillId="9" borderId="8" xfId="0" applyNumberFormat="1" applyFont="1" applyFill="1" applyBorder="1" applyAlignment="1">
      <alignment vertical="center" wrapText="1"/>
    </xf>
    <xf numFmtId="168" fontId="34" fillId="0" borderId="8" xfId="0" applyNumberFormat="1" applyFont="1" applyBorder="1" applyAlignment="1">
      <alignment vertical="center" wrapText="1"/>
    </xf>
    <xf numFmtId="168" fontId="15" fillId="7" borderId="8" xfId="0" applyNumberFormat="1" applyFont="1" applyFill="1" applyBorder="1" applyAlignment="1">
      <alignment vertical="center" wrapText="1"/>
    </xf>
    <xf numFmtId="168" fontId="33" fillId="0" borderId="8" xfId="0" applyNumberFormat="1" applyFont="1" applyBorder="1" applyAlignment="1">
      <alignment vertical="center" wrapText="1"/>
    </xf>
    <xf numFmtId="168" fontId="15" fillId="10" borderId="8" xfId="0" applyNumberFormat="1" applyFont="1" applyFill="1" applyBorder="1" applyAlignment="1">
      <alignment vertical="center" wrapText="1"/>
    </xf>
    <xf numFmtId="168" fontId="15" fillId="6" borderId="8" xfId="0" applyNumberFormat="1" applyFont="1" applyFill="1" applyBorder="1" applyAlignment="1">
      <alignment vertical="center" wrapText="1"/>
    </xf>
    <xf numFmtId="168" fontId="33" fillId="6" borderId="8" xfId="0" applyNumberFormat="1" applyFont="1" applyFill="1" applyBorder="1" applyAlignment="1">
      <alignment vertical="center" wrapText="1"/>
    </xf>
    <xf numFmtId="168" fontId="34" fillId="0" borderId="8" xfId="0" applyNumberFormat="1" applyFont="1" applyBorder="1" applyAlignment="1">
      <alignment horizontal="right" vertical="center" wrapText="1"/>
    </xf>
    <xf numFmtId="168" fontId="15" fillId="6" borderId="11" xfId="0" applyNumberFormat="1" applyFont="1" applyFill="1" applyBorder="1" applyAlignment="1">
      <alignment horizontal="center" vertical="center" wrapText="1"/>
    </xf>
    <xf numFmtId="168" fontId="33" fillId="6" borderId="11" xfId="0" applyNumberFormat="1" applyFont="1" applyFill="1" applyBorder="1" applyAlignment="1">
      <alignment vertical="center" wrapText="1"/>
    </xf>
    <xf numFmtId="168" fontId="34" fillId="0" borderId="11" xfId="0" applyNumberFormat="1" applyFont="1" applyBorder="1" applyAlignment="1">
      <alignment vertical="center" wrapText="1"/>
    </xf>
    <xf numFmtId="168" fontId="34" fillId="0" borderId="11" xfId="0" applyNumberFormat="1" applyFont="1" applyFill="1" applyBorder="1" applyAlignment="1">
      <alignment vertical="center" wrapText="1"/>
    </xf>
    <xf numFmtId="168" fontId="34" fillId="0" borderId="9" xfId="0" applyNumberFormat="1" applyFont="1" applyBorder="1" applyAlignment="1">
      <alignment vertical="center" wrapText="1"/>
    </xf>
    <xf numFmtId="168" fontId="10" fillId="0" borderId="0" xfId="0" applyNumberFormat="1" applyFont="1" applyAlignment="1">
      <alignment wrapText="1"/>
    </xf>
    <xf numFmtId="168" fontId="34" fillId="8" borderId="9" xfId="0" applyNumberFormat="1" applyFont="1" applyFill="1" applyBorder="1" applyAlignment="1">
      <alignment vertical="center" wrapText="1"/>
    </xf>
    <xf numFmtId="0" fontId="35" fillId="0" borderId="12" xfId="0" applyFont="1" applyBorder="1" applyAlignment="1">
      <alignment horizontal="center" vertical="center" wrapText="1"/>
    </xf>
    <xf numFmtId="0" fontId="36" fillId="0" borderId="12" xfId="0" applyFont="1" applyBorder="1"/>
    <xf numFmtId="0" fontId="35" fillId="0" borderId="12" xfId="0" applyFont="1" applyBorder="1" applyAlignment="1">
      <alignment horizontal="center" vertical="center"/>
    </xf>
    <xf numFmtId="0" fontId="34" fillId="0" borderId="10" xfId="0" applyFont="1" applyFill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168" fontId="34" fillId="0" borderId="0" xfId="0" applyNumberFormat="1" applyFont="1" applyBorder="1" applyAlignment="1">
      <alignment vertical="center" wrapText="1"/>
    </xf>
    <xf numFmtId="168" fontId="34" fillId="0" borderId="0" xfId="0" applyNumberFormat="1" applyFont="1" applyFill="1" applyBorder="1" applyAlignment="1">
      <alignment vertical="center" wrapText="1"/>
    </xf>
    <xf numFmtId="0" fontId="14" fillId="0" borderId="0" xfId="0" applyFont="1" applyAlignment="1" applyProtection="1">
      <alignment horizontal="center" vertical="top"/>
    </xf>
    <xf numFmtId="0" fontId="13" fillId="4" borderId="13" xfId="0" applyFont="1" applyFill="1" applyBorder="1" applyAlignment="1" applyProtection="1">
      <alignment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9" fillId="5" borderId="1" xfId="0" applyNumberFormat="1" applyFont="1" applyFill="1" applyBorder="1" applyAlignment="1" applyProtection="1">
      <alignment horizontal="left" vertical="top" wrapText="1"/>
    </xf>
    <xf numFmtId="4" fontId="9" fillId="5" borderId="1" xfId="0" applyNumberFormat="1" applyFont="1" applyFill="1" applyBorder="1" applyAlignment="1" applyProtection="1">
      <alignment horizontal="right" vertical="top" wrapText="1"/>
      <protection locked="0"/>
    </xf>
    <xf numFmtId="4" fontId="13" fillId="5" borderId="4" xfId="0" applyNumberFormat="1" applyFont="1" applyFill="1" applyBorder="1" applyAlignment="1" applyProtection="1">
      <alignment horizontal="center" vertical="center"/>
      <protection locked="0"/>
    </xf>
    <xf numFmtId="164" fontId="9" fillId="5" borderId="1" xfId="0" applyNumberFormat="1" applyFont="1" applyFill="1" applyBorder="1" applyAlignment="1" applyProtection="1">
      <alignment horizontal="center" vertical="center" wrapText="1"/>
    </xf>
    <xf numFmtId="2" fontId="9" fillId="0" borderId="1" xfId="0" applyNumberFormat="1" applyFont="1" applyFill="1" applyBorder="1" applyAlignment="1" applyProtection="1">
      <alignment horizontal="center" vertical="center" wrapText="1"/>
    </xf>
    <xf numFmtId="164" fontId="38" fillId="0" borderId="0" xfId="0" applyNumberFormat="1" applyFont="1" applyFill="1" applyAlignment="1">
      <alignment vertical="top" wrapText="1"/>
    </xf>
    <xf numFmtId="4" fontId="9" fillId="5" borderId="4" xfId="0" applyNumberFormat="1" applyFont="1" applyFill="1" applyBorder="1" applyAlignment="1" applyProtection="1">
      <alignment horizontal="center" vertical="center" wrapText="1"/>
    </xf>
    <xf numFmtId="4" fontId="9" fillId="5" borderId="4" xfId="0" applyNumberFormat="1" applyFont="1" applyFill="1" applyBorder="1" applyAlignment="1" applyProtection="1">
      <alignment horizontal="center" vertical="center" wrapText="1"/>
    </xf>
    <xf numFmtId="4" fontId="13" fillId="5" borderId="1" xfId="0" applyNumberFormat="1" applyFont="1" applyFill="1" applyBorder="1" applyAlignment="1" applyProtection="1">
      <alignment horizontal="center" vertical="center"/>
      <protection locked="0"/>
    </xf>
    <xf numFmtId="4" fontId="20" fillId="5" borderId="1" xfId="0" applyNumberFormat="1" applyFont="1" applyFill="1" applyBorder="1" applyAlignment="1" applyProtection="1">
      <alignment horizontal="center" vertical="center"/>
      <protection locked="0"/>
    </xf>
    <xf numFmtId="4" fontId="11" fillId="5" borderId="1" xfId="0" applyNumberFormat="1" applyFont="1" applyFill="1" applyBorder="1" applyAlignment="1" applyProtection="1">
      <alignment horizontal="center" vertical="center" wrapText="1"/>
    </xf>
    <xf numFmtId="4" fontId="16" fillId="5" borderId="1" xfId="0" applyNumberFormat="1" applyFont="1" applyFill="1" applyBorder="1" applyAlignment="1" applyProtection="1">
      <alignment horizontal="center" vertical="center" wrapText="1"/>
    </xf>
    <xf numFmtId="4" fontId="11" fillId="0" borderId="1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left" vertical="top" wrapText="1"/>
    </xf>
    <xf numFmtId="3" fontId="28" fillId="0" borderId="0" xfId="0" applyNumberFormat="1" applyFont="1" applyFill="1" applyBorder="1" applyAlignment="1" applyProtection="1">
      <alignment wrapText="1"/>
    </xf>
    <xf numFmtId="3" fontId="20" fillId="0" borderId="0" xfId="0" applyNumberFormat="1" applyFont="1" applyFill="1" applyBorder="1" applyAlignment="1" applyProtection="1"/>
    <xf numFmtId="3" fontId="11" fillId="0" borderId="0" xfId="0" applyNumberFormat="1" applyFont="1" applyFill="1" applyBorder="1" applyAlignment="1" applyProtection="1">
      <alignment wrapText="1"/>
    </xf>
    <xf numFmtId="3" fontId="11" fillId="0" borderId="0" xfId="0" applyNumberFormat="1" applyFont="1" applyFill="1" applyAlignment="1" applyProtection="1">
      <alignment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164" fontId="11" fillId="0" borderId="0" xfId="0" applyNumberFormat="1" applyFont="1" applyFill="1" applyBorder="1" applyAlignment="1" applyProtection="1">
      <alignment wrapText="1"/>
    </xf>
    <xf numFmtId="165" fontId="11" fillId="0" borderId="0" xfId="0" applyNumberFormat="1" applyFont="1" applyFill="1" applyBorder="1" applyAlignment="1" applyProtection="1">
      <alignment wrapText="1"/>
    </xf>
    <xf numFmtId="164" fontId="11" fillId="0" borderId="0" xfId="0" applyNumberFormat="1" applyFont="1" applyFill="1" applyBorder="1" applyAlignment="1" applyProtection="1">
      <alignment horizontal="right" wrapText="1"/>
    </xf>
    <xf numFmtId="0" fontId="9" fillId="5" borderId="3" xfId="0" applyNumberFormat="1" applyFont="1" applyFill="1" applyBorder="1" applyAlignment="1" applyProtection="1">
      <alignment horizontal="center" vertical="center" wrapText="1"/>
    </xf>
    <xf numFmtId="0" fontId="9" fillId="5" borderId="1" xfId="0" applyNumberFormat="1" applyFont="1" applyFill="1" applyBorder="1" applyAlignment="1" applyProtection="1">
      <alignment horizontal="center" vertical="center" wrapText="1"/>
    </xf>
    <xf numFmtId="0" fontId="11" fillId="5" borderId="1" xfId="0" applyNumberFormat="1" applyFont="1" applyFill="1" applyBorder="1" applyAlignment="1" applyProtection="1">
      <alignment horizontal="center" vertical="center" wrapText="1"/>
    </xf>
    <xf numFmtId="0" fontId="11" fillId="4" borderId="1" xfId="0" applyNumberFormat="1" applyFont="1" applyFill="1" applyBorder="1" applyAlignment="1" applyProtection="1">
      <alignment horizontal="left" vertical="top" wrapText="1"/>
    </xf>
    <xf numFmtId="4" fontId="11" fillId="4" borderId="4" xfId="0" applyNumberFormat="1" applyFont="1" applyFill="1" applyBorder="1" applyAlignment="1" applyProtection="1">
      <alignment horizontal="center" vertical="center" wrapText="1"/>
    </xf>
    <xf numFmtId="4" fontId="11" fillId="4" borderId="1" xfId="0" applyNumberFormat="1" applyFont="1" applyFill="1" applyBorder="1" applyAlignment="1" applyProtection="1">
      <alignment horizontal="center" vertical="center"/>
    </xf>
    <xf numFmtId="0" fontId="24" fillId="5" borderId="1" xfId="0" applyNumberFormat="1" applyFont="1" applyFill="1" applyBorder="1" applyAlignment="1" applyProtection="1">
      <alignment horizontal="left" vertical="center" wrapText="1"/>
    </xf>
    <xf numFmtId="3" fontId="25" fillId="4" borderId="1" xfId="1" applyNumberFormat="1" applyFont="1" applyFill="1" applyBorder="1" applyAlignment="1" applyProtection="1">
      <alignment horizontal="left" vertical="top" wrapText="1"/>
    </xf>
    <xf numFmtId="4" fontId="9" fillId="4" borderId="1" xfId="0" applyNumberFormat="1" applyFont="1" applyFill="1" applyBorder="1" applyAlignment="1" applyProtection="1">
      <alignment horizontal="center" vertical="center" wrapText="1"/>
    </xf>
    <xf numFmtId="3" fontId="16" fillId="0" borderId="1" xfId="1" applyNumberFormat="1" applyFont="1" applyFill="1" applyBorder="1" applyAlignment="1" applyProtection="1">
      <alignment horizontal="left" vertical="top" wrapText="1"/>
    </xf>
    <xf numFmtId="3" fontId="26" fillId="0" borderId="1" xfId="1" applyNumberFormat="1" applyFont="1" applyFill="1" applyBorder="1" applyAlignment="1" applyProtection="1">
      <alignment horizontal="left" vertical="top" wrapText="1"/>
    </xf>
    <xf numFmtId="4" fontId="9" fillId="4" borderId="4" xfId="0" applyNumberFormat="1" applyFont="1" applyFill="1" applyBorder="1" applyAlignment="1" applyProtection="1">
      <alignment horizontal="center" vertical="center" wrapText="1"/>
    </xf>
    <xf numFmtId="4" fontId="11" fillId="0" borderId="4" xfId="0" applyNumberFormat="1" applyFont="1" applyFill="1" applyBorder="1" applyAlignment="1" applyProtection="1">
      <alignment horizontal="center" vertical="center" wrapText="1"/>
    </xf>
    <xf numFmtId="3" fontId="9" fillId="4" borderId="1" xfId="1" applyNumberFormat="1" applyFont="1" applyFill="1" applyBorder="1" applyAlignment="1" applyProtection="1">
      <alignment horizontal="left" vertical="top" wrapText="1"/>
    </xf>
    <xf numFmtId="0" fontId="9" fillId="4" borderId="1" xfId="0" applyNumberFormat="1" applyFont="1" applyFill="1" applyBorder="1" applyAlignment="1" applyProtection="1">
      <alignment horizontal="left" vertical="top" wrapText="1"/>
    </xf>
    <xf numFmtId="164" fontId="2" fillId="0" borderId="0" xfId="0" applyNumberFormat="1" applyFont="1" applyFill="1" applyBorder="1" applyAlignment="1" applyProtection="1">
      <alignment horizontal="left" vertical="top" wrapText="1" indent="1"/>
    </xf>
    <xf numFmtId="3" fontId="4" fillId="0" borderId="0" xfId="0" applyNumberFormat="1" applyFont="1" applyFill="1" applyBorder="1" applyAlignment="1" applyProtection="1">
      <alignment horizontal="center" vertical="center" wrapText="1"/>
    </xf>
    <xf numFmtId="168" fontId="3" fillId="0" borderId="0" xfId="0" applyNumberFormat="1" applyFont="1" applyFill="1" applyBorder="1" applyAlignment="1" applyProtection="1">
      <alignment horizontal="right" vertical="top" wrapText="1"/>
    </xf>
    <xf numFmtId="168" fontId="2" fillId="0" borderId="0" xfId="0" applyNumberFormat="1" applyFont="1" applyFill="1" applyBorder="1" applyAlignment="1" applyProtection="1">
      <alignment horizontal="right" vertical="top" wrapText="1"/>
    </xf>
    <xf numFmtId="164" fontId="2" fillId="0" borderId="0" xfId="0" applyNumberFormat="1" applyFont="1" applyFill="1" applyAlignment="1" applyProtection="1">
      <alignment wrapText="1"/>
    </xf>
    <xf numFmtId="3" fontId="3" fillId="0" borderId="0" xfId="0" applyNumberFormat="1" applyFont="1" applyFill="1" applyAlignment="1" applyProtection="1">
      <alignment wrapText="1"/>
    </xf>
    <xf numFmtId="164" fontId="3" fillId="0" borderId="0" xfId="0" applyNumberFormat="1" applyFont="1" applyFill="1" applyAlignment="1" applyProtection="1">
      <alignment wrapText="1"/>
    </xf>
    <xf numFmtId="0" fontId="2" fillId="0" borderId="0" xfId="0" applyNumberFormat="1" applyFont="1" applyFill="1" applyAlignment="1" applyProtection="1">
      <alignment horizontal="left" vertical="top" wrapText="1"/>
    </xf>
    <xf numFmtId="0" fontId="13" fillId="3" borderId="0" xfId="0" applyFont="1" applyFill="1" applyProtection="1"/>
    <xf numFmtId="0" fontId="29" fillId="3" borderId="0" xfId="0" applyFont="1" applyFill="1" applyAlignment="1" applyProtection="1">
      <alignment wrapText="1"/>
    </xf>
    <xf numFmtId="4" fontId="9" fillId="2" borderId="4" xfId="0" applyNumberFormat="1" applyFont="1" applyFill="1" applyBorder="1" applyAlignment="1" applyProtection="1">
      <alignment horizontal="center" vertical="center" wrapText="1"/>
    </xf>
    <xf numFmtId="4" fontId="9" fillId="3" borderId="4" xfId="0" applyNumberFormat="1" applyFont="1" applyFill="1" applyBorder="1" applyAlignment="1" applyProtection="1">
      <alignment horizontal="center" vertical="center" wrapText="1"/>
    </xf>
    <xf numFmtId="4" fontId="9" fillId="4" borderId="1" xfId="0" applyNumberFormat="1" applyFont="1" applyFill="1" applyBorder="1" applyAlignment="1" applyProtection="1">
      <alignment horizontal="center" vertical="top" wrapText="1"/>
    </xf>
    <xf numFmtId="4" fontId="9" fillId="4" borderId="1" xfId="0" applyNumberFormat="1" applyFont="1" applyFill="1" applyBorder="1" applyAlignment="1" applyProtection="1">
      <alignment horizontal="center" vertical="top" wrapText="1"/>
      <protection locked="0"/>
    </xf>
    <xf numFmtId="0" fontId="42" fillId="0" borderId="0" xfId="2" applyFont="1"/>
    <xf numFmtId="2" fontId="42" fillId="0" borderId="0" xfId="2" applyNumberFormat="1" applyFont="1"/>
    <xf numFmtId="0" fontId="43" fillId="0" borderId="0" xfId="2" applyFont="1"/>
    <xf numFmtId="0" fontId="17" fillId="0" borderId="0" xfId="2"/>
    <xf numFmtId="0" fontId="10" fillId="0" borderId="0" xfId="2" applyFont="1"/>
    <xf numFmtId="2" fontId="17" fillId="0" borderId="0" xfId="2" applyNumberFormat="1"/>
    <xf numFmtId="0" fontId="44" fillId="0" borderId="15" xfId="0" applyFont="1" applyBorder="1"/>
    <xf numFmtId="0" fontId="4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11" fillId="0" borderId="0" xfId="0" applyNumberFormat="1" applyFont="1" applyAlignment="1">
      <alignment vertical="center"/>
    </xf>
    <xf numFmtId="4" fontId="11" fillId="0" borderId="0" xfId="0" applyNumberFormat="1" applyFont="1" applyAlignment="1">
      <alignment horizontal="right" vertical="center"/>
    </xf>
    <xf numFmtId="4" fontId="45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right" vertical="center"/>
    </xf>
    <xf numFmtId="4" fontId="45" fillId="0" borderId="0" xfId="0" applyNumberFormat="1" applyFont="1" applyAlignment="1">
      <alignment horizontal="right" vertical="center"/>
    </xf>
    <xf numFmtId="0" fontId="44" fillId="0" borderId="0" xfId="0" applyFont="1"/>
    <xf numFmtId="0" fontId="44" fillId="0" borderId="0" xfId="0" applyFont="1" applyAlignment="1">
      <alignment horizontal="center"/>
    </xf>
    <xf numFmtId="4" fontId="45" fillId="0" borderId="0" xfId="0" applyNumberFormat="1" applyFont="1" applyAlignment="1">
      <alignment horizontal="left" vertical="center"/>
    </xf>
    <xf numFmtId="0" fontId="15" fillId="4" borderId="3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 applyProtection="1">
      <alignment horizontal="center" vertical="center" wrapText="1"/>
      <protection locked="0"/>
    </xf>
    <xf numFmtId="0" fontId="15" fillId="4" borderId="3" xfId="0" applyFont="1" applyFill="1" applyBorder="1" applyAlignment="1" applyProtection="1">
      <alignment horizontal="center" vertical="center" wrapText="1"/>
    </xf>
    <xf numFmtId="0" fontId="15" fillId="4" borderId="13" xfId="0" applyFont="1" applyFill="1" applyBorder="1" applyAlignment="1" applyProtection="1">
      <alignment horizontal="center" vertical="center" wrapText="1"/>
    </xf>
    <xf numFmtId="4" fontId="9" fillId="5" borderId="5" xfId="0" applyNumberFormat="1" applyFont="1" applyFill="1" applyBorder="1" applyAlignment="1" applyProtection="1">
      <alignment horizontal="center" vertical="center" wrapText="1"/>
    </xf>
    <xf numFmtId="4" fontId="9" fillId="5" borderId="7" xfId="0" applyNumberFormat="1" applyFont="1" applyFill="1" applyBorder="1" applyAlignment="1" applyProtection="1">
      <alignment horizontal="center" vertical="center" wrapText="1"/>
    </xf>
    <xf numFmtId="4" fontId="9" fillId="5" borderId="4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5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5" fillId="5" borderId="5" xfId="0" applyFont="1" applyFill="1" applyBorder="1" applyAlignment="1" applyProtection="1">
      <alignment horizontal="center" vertical="center" wrapText="1"/>
    </xf>
    <xf numFmtId="0" fontId="15" fillId="5" borderId="4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9" fillId="4" borderId="13" xfId="0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wrapText="1"/>
    </xf>
    <xf numFmtId="0" fontId="12" fillId="0" borderId="0" xfId="0" applyFont="1" applyAlignment="1" applyProtection="1">
      <alignment wrapText="1"/>
    </xf>
    <xf numFmtId="3" fontId="18" fillId="0" borderId="0" xfId="0" applyNumberFormat="1" applyFont="1" applyFill="1" applyBorder="1" applyAlignment="1" applyProtection="1">
      <alignment horizontal="center" wrapText="1"/>
      <protection locked="0"/>
    </xf>
    <xf numFmtId="0" fontId="11" fillId="0" borderId="0" xfId="0" applyNumberFormat="1" applyFont="1" applyFill="1" applyAlignment="1" applyProtection="1">
      <alignment horizontal="left" vertical="top" wrapText="1"/>
      <protection locked="0"/>
    </xf>
    <xf numFmtId="0" fontId="37" fillId="0" borderId="0" xfId="0" applyFont="1" applyBorder="1" applyAlignment="1">
      <alignment horizontal="center" vertical="center" wrapText="1"/>
    </xf>
  </cellXfs>
  <cellStyles count="5">
    <cellStyle name="Денежный 2" xfId="1"/>
    <cellStyle name="Обычный" xfId="0" builtinId="0"/>
    <cellStyle name="Обычный 2" xfId="2"/>
    <cellStyle name="Обычный 3" xfId="3"/>
    <cellStyle name="Обычный_Лист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Y176"/>
  <sheetViews>
    <sheetView tabSelected="1" view="pageBreakPreview" zoomScale="84" zoomScaleNormal="70" zoomScaleSheetLayoutView="84" workbookViewId="0">
      <pane xSplit="1" ySplit="9" topLeftCell="F10" activePane="bottomRight" state="frozen"/>
      <selection pane="topRight" activeCell="B1" sqref="B1"/>
      <selection pane="bottomLeft" activeCell="A10" sqref="A10"/>
      <selection pane="bottomRight" activeCell="W164" sqref="W164"/>
    </sheetView>
  </sheetViews>
  <sheetFormatPr defaultColWidth="9.140625" defaultRowHeight="15.75" x14ac:dyDescent="0.25"/>
  <cols>
    <col min="1" max="1" width="125.7109375" style="43" customWidth="1"/>
    <col min="2" max="2" width="23.85546875" style="43" customWidth="1"/>
    <col min="3" max="3" width="23.85546875" style="43" hidden="1" customWidth="1"/>
    <col min="4" max="4" width="23.85546875" style="43" customWidth="1"/>
    <col min="5" max="5" width="23.85546875" style="43" hidden="1" customWidth="1"/>
    <col min="6" max="6" width="23.85546875" style="43" customWidth="1"/>
    <col min="7" max="7" width="23.85546875" style="43" hidden="1" customWidth="1"/>
    <col min="8" max="8" width="26.7109375" style="43" customWidth="1"/>
    <col min="9" max="9" width="31.28515625" style="43" hidden="1" customWidth="1"/>
    <col min="10" max="10" width="23.85546875" style="43" customWidth="1"/>
    <col min="11" max="13" width="23.85546875" style="43" hidden="1" customWidth="1"/>
    <col min="14" max="14" width="23.85546875" style="43" customWidth="1"/>
    <col min="15" max="17" width="23.85546875" style="43" hidden="1" customWidth="1"/>
    <col min="18" max="19" width="23.85546875" style="43" customWidth="1"/>
    <col min="20" max="21" width="23.85546875" style="43" hidden="1" customWidth="1"/>
    <col min="22" max="23" width="23.85546875" style="43" customWidth="1"/>
    <col min="24" max="25" width="23.85546875" style="43" hidden="1" customWidth="1"/>
    <col min="26" max="16384" width="9.140625" style="43"/>
  </cols>
  <sheetData>
    <row r="1" spans="1:25" ht="90" customHeight="1" x14ac:dyDescent="0.3">
      <c r="R1" s="44"/>
      <c r="S1" s="44"/>
      <c r="T1" s="45"/>
      <c r="U1" s="45"/>
      <c r="V1" s="216" t="s">
        <v>263</v>
      </c>
      <c r="W1" s="216"/>
      <c r="X1" s="216"/>
      <c r="Y1" s="216"/>
    </row>
    <row r="2" spans="1:25" ht="18.75" x14ac:dyDescent="0.3">
      <c r="T2" s="46"/>
      <c r="U2" s="46"/>
      <c r="Y2" s="47" t="s">
        <v>80</v>
      </c>
    </row>
    <row r="3" spans="1:25" ht="30.75" customHeight="1" x14ac:dyDescent="0.25">
      <c r="A3" s="215" t="s">
        <v>264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</row>
    <row r="4" spans="1:25" ht="27" x14ac:dyDescent="0.25">
      <c r="A4" s="48"/>
      <c r="B4" s="48"/>
      <c r="C4" s="48"/>
      <c r="D4" s="48"/>
      <c r="E4" s="48"/>
      <c r="F4" s="48"/>
      <c r="G4" s="48"/>
      <c r="H4" s="48"/>
      <c r="I4" s="48"/>
      <c r="J4" s="49"/>
      <c r="K4" s="49"/>
      <c r="L4" s="214"/>
      <c r="M4" s="214"/>
      <c r="N4" s="214"/>
      <c r="O4" s="134"/>
      <c r="P4" s="48"/>
      <c r="Q4" s="48"/>
      <c r="R4" s="48"/>
      <c r="S4" s="48"/>
      <c r="T4" s="48"/>
      <c r="U4" s="48"/>
      <c r="V4" s="48"/>
      <c r="W4" s="48"/>
      <c r="X4" s="48"/>
    </row>
    <row r="5" spans="1:25" ht="18.75" x14ac:dyDescent="0.3">
      <c r="R5" s="50"/>
      <c r="S5" s="50"/>
      <c r="T5" s="50"/>
      <c r="U5" s="50"/>
      <c r="V5" s="50"/>
      <c r="W5" s="50"/>
      <c r="X5" s="50"/>
      <c r="Y5" s="51" t="s">
        <v>56</v>
      </c>
    </row>
    <row r="6" spans="1:25" s="54" customFormat="1" ht="131.25" customHeight="1" x14ac:dyDescent="0.25">
      <c r="A6" s="209" t="s">
        <v>57</v>
      </c>
      <c r="B6" s="217" t="s">
        <v>245</v>
      </c>
      <c r="C6" s="217"/>
      <c r="D6" s="218" t="s">
        <v>246</v>
      </c>
      <c r="E6" s="219"/>
      <c r="F6" s="218" t="s">
        <v>203</v>
      </c>
      <c r="G6" s="219"/>
      <c r="H6" s="218" t="s">
        <v>204</v>
      </c>
      <c r="I6" s="219"/>
      <c r="J6" s="218" t="s">
        <v>205</v>
      </c>
      <c r="K6" s="219"/>
      <c r="L6" s="222" t="s">
        <v>206</v>
      </c>
      <c r="M6" s="222" t="s">
        <v>207</v>
      </c>
      <c r="N6" s="220" t="s">
        <v>185</v>
      </c>
      <c r="O6" s="221"/>
      <c r="P6" s="209" t="s">
        <v>209</v>
      </c>
      <c r="Q6" s="207" t="s">
        <v>210</v>
      </c>
      <c r="R6" s="220" t="s">
        <v>187</v>
      </c>
      <c r="S6" s="221"/>
      <c r="T6" s="209" t="s">
        <v>188</v>
      </c>
      <c r="U6" s="207" t="s">
        <v>189</v>
      </c>
      <c r="V6" s="220" t="s">
        <v>208</v>
      </c>
      <c r="W6" s="221"/>
      <c r="X6" s="209" t="s">
        <v>211</v>
      </c>
      <c r="Y6" s="207" t="s">
        <v>212</v>
      </c>
    </row>
    <row r="7" spans="1:25" s="54" customFormat="1" ht="18.75" x14ac:dyDescent="0.25">
      <c r="A7" s="210"/>
      <c r="B7" s="135" t="s">
        <v>247</v>
      </c>
      <c r="C7" s="136" t="s">
        <v>248</v>
      </c>
      <c r="D7" s="135" t="s">
        <v>247</v>
      </c>
      <c r="E7" s="136" t="s">
        <v>248</v>
      </c>
      <c r="F7" s="135" t="s">
        <v>247</v>
      </c>
      <c r="G7" s="136" t="s">
        <v>248</v>
      </c>
      <c r="H7" s="135" t="s">
        <v>247</v>
      </c>
      <c r="I7" s="136" t="s">
        <v>248</v>
      </c>
      <c r="J7" s="52" t="s">
        <v>247</v>
      </c>
      <c r="K7" s="137" t="s">
        <v>248</v>
      </c>
      <c r="L7" s="223"/>
      <c r="M7" s="223"/>
      <c r="N7" s="53" t="s">
        <v>247</v>
      </c>
      <c r="O7" s="53" t="s">
        <v>248</v>
      </c>
      <c r="P7" s="210"/>
      <c r="Q7" s="208"/>
      <c r="R7" s="53" t="s">
        <v>247</v>
      </c>
      <c r="S7" s="53" t="s">
        <v>248</v>
      </c>
      <c r="T7" s="210"/>
      <c r="U7" s="208"/>
      <c r="V7" s="53" t="s">
        <v>247</v>
      </c>
      <c r="W7" s="53" t="s">
        <v>248</v>
      </c>
      <c r="X7" s="210"/>
      <c r="Y7" s="208"/>
    </row>
    <row r="8" spans="1:25" ht="13.5" customHeight="1" x14ac:dyDescent="0.25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  <c r="R8" s="55">
        <v>18</v>
      </c>
      <c r="S8" s="55">
        <v>19</v>
      </c>
      <c r="T8" s="55">
        <v>20</v>
      </c>
      <c r="U8" s="55">
        <v>21</v>
      </c>
      <c r="V8" s="55">
        <v>22</v>
      </c>
      <c r="W8" s="55">
        <v>23</v>
      </c>
      <c r="X8" s="55">
        <v>24</v>
      </c>
      <c r="Y8" s="55">
        <v>25</v>
      </c>
    </row>
    <row r="9" spans="1:25" s="59" customFormat="1" ht="18.75" x14ac:dyDescent="0.3">
      <c r="A9" s="56" t="s">
        <v>84</v>
      </c>
      <c r="B9" s="57">
        <f>B10+B27</f>
        <v>2144259.0923699997</v>
      </c>
      <c r="C9" s="57">
        <f t="shared" ref="C9:K9" si="0">C10+C27</f>
        <v>0</v>
      </c>
      <c r="D9" s="57">
        <f t="shared" si="0"/>
        <v>2313919.2062299997</v>
      </c>
      <c r="E9" s="57">
        <f t="shared" si="0"/>
        <v>0</v>
      </c>
      <c r="F9" s="57">
        <f t="shared" si="0"/>
        <v>2247264</v>
      </c>
      <c r="G9" s="57">
        <f t="shared" si="0"/>
        <v>0</v>
      </c>
      <c r="H9" s="57">
        <f t="shared" si="0"/>
        <v>2601193.6</v>
      </c>
      <c r="I9" s="57">
        <f t="shared" si="0"/>
        <v>0</v>
      </c>
      <c r="J9" s="57">
        <f t="shared" si="0"/>
        <v>2832230.9000000004</v>
      </c>
      <c r="K9" s="57">
        <f t="shared" si="0"/>
        <v>0</v>
      </c>
      <c r="L9" s="57">
        <f>J9/B9*100</f>
        <v>132.08436005135934</v>
      </c>
      <c r="M9" s="57">
        <f>J9/D9*100</f>
        <v>122.3997316922085</v>
      </c>
      <c r="N9" s="58">
        <f>N10+N27</f>
        <v>2761665</v>
      </c>
      <c r="O9" s="58">
        <f>O10+O27</f>
        <v>0</v>
      </c>
      <c r="P9" s="57">
        <f t="shared" ref="P9:P46" si="1">N9/J9*100</f>
        <v>97.508469383622625</v>
      </c>
      <c r="Q9" s="31"/>
      <c r="R9" s="58">
        <f>R10+R27</f>
        <v>2902593</v>
      </c>
      <c r="S9" s="58">
        <f>S10+S27</f>
        <v>0</v>
      </c>
      <c r="T9" s="57">
        <f t="shared" ref="T9:T46" si="2">R9/N9*100</f>
        <v>105.10300851116989</v>
      </c>
      <c r="U9" s="31"/>
      <c r="V9" s="58">
        <f>V10+V27</f>
        <v>3062374.5</v>
      </c>
      <c r="W9" s="58">
        <f>W10+W27</f>
        <v>0</v>
      </c>
      <c r="X9" s="57">
        <f t="shared" ref="X9:X46" si="3">V9/R9*100</f>
        <v>105.50478485960657</v>
      </c>
      <c r="Y9" s="32"/>
    </row>
    <row r="10" spans="1:25" s="59" customFormat="1" ht="18.75" x14ac:dyDescent="0.3">
      <c r="A10" s="56" t="s">
        <v>76</v>
      </c>
      <c r="B10" s="60">
        <f>B11+B16+B17+B18+B19+B20+B21+B22+B23+B24+B25+B26</f>
        <v>1358349.7290599998</v>
      </c>
      <c r="C10" s="60">
        <f t="shared" ref="C10:K10" si="4">C11+C16+C17+C18+C19+C20+C21+C22+C23+C24+C25+C26</f>
        <v>0</v>
      </c>
      <c r="D10" s="60">
        <f t="shared" si="4"/>
        <v>1636396.1536699999</v>
      </c>
      <c r="E10" s="60">
        <f t="shared" si="4"/>
        <v>0</v>
      </c>
      <c r="F10" s="60">
        <f t="shared" si="4"/>
        <v>1665851</v>
      </c>
      <c r="G10" s="60">
        <f t="shared" si="4"/>
        <v>0</v>
      </c>
      <c r="H10" s="60">
        <f t="shared" si="4"/>
        <v>1665851</v>
      </c>
      <c r="I10" s="60">
        <f t="shared" si="4"/>
        <v>0</v>
      </c>
      <c r="J10" s="60">
        <f t="shared" si="4"/>
        <v>1737632.1</v>
      </c>
      <c r="K10" s="60">
        <f t="shared" si="4"/>
        <v>0</v>
      </c>
      <c r="L10" s="57">
        <f t="shared" ref="L10:L46" si="5">J10/B10*100</f>
        <v>127.9222915001772</v>
      </c>
      <c r="M10" s="57">
        <f t="shared" ref="M10:M46" si="6">J10/D10*100</f>
        <v>106.18651822805589</v>
      </c>
      <c r="N10" s="61">
        <f>N11+N16+N17+N18+N19+N20+N21+N22+N23+N24+N25+N26</f>
        <v>2214337</v>
      </c>
      <c r="O10" s="61">
        <f>O11+O16+O17+O18+O19+O20+O21+O22+O23+O24+O25+O26</f>
        <v>0</v>
      </c>
      <c r="P10" s="57">
        <f t="shared" si="1"/>
        <v>127.43416745121132</v>
      </c>
      <c r="Q10" s="33"/>
      <c r="R10" s="61">
        <f>R11+R16+R17+R18+R19+R20+R21+R22+R23+R24+R25+R26</f>
        <v>2344981</v>
      </c>
      <c r="S10" s="61">
        <f>S11+S16+S17+S18+S19+S20+S21+S22+S23+S24+S25+S26</f>
        <v>0</v>
      </c>
      <c r="T10" s="57">
        <f t="shared" si="2"/>
        <v>105.89991496325987</v>
      </c>
      <c r="U10" s="33"/>
      <c r="V10" s="61">
        <f>V11+V16+V17+V18+V19+V20+V21+V22+V23+V24+V25+V26</f>
        <v>2508125.5</v>
      </c>
      <c r="W10" s="61">
        <f>W11+W16+W17+W18+W19+W20+W21+W22+W23+W24+W25+W26</f>
        <v>0</v>
      </c>
      <c r="X10" s="57">
        <f t="shared" si="3"/>
        <v>106.95717790463975</v>
      </c>
      <c r="Y10" s="32"/>
    </row>
    <row r="11" spans="1:25" s="65" customFormat="1" ht="18.75" x14ac:dyDescent="0.25">
      <c r="A11" s="62" t="s">
        <v>228</v>
      </c>
      <c r="B11" s="34">
        <v>626798.79166999995</v>
      </c>
      <c r="C11" s="34"/>
      <c r="D11" s="34">
        <v>792688.61855000001</v>
      </c>
      <c r="E11" s="34"/>
      <c r="F11" s="34">
        <v>814919</v>
      </c>
      <c r="G11" s="34"/>
      <c r="H11" s="34">
        <v>814919</v>
      </c>
      <c r="I11" s="34"/>
      <c r="J11" s="34">
        <v>874919</v>
      </c>
      <c r="K11" s="34"/>
      <c r="L11" s="64">
        <f>J11/B11*100</f>
        <v>139.5853041881152</v>
      </c>
      <c r="M11" s="64">
        <f>J11/D11*100</f>
        <v>110.37360440476833</v>
      </c>
      <c r="N11" s="36">
        <v>1023874</v>
      </c>
      <c r="O11" s="36"/>
      <c r="P11" s="64">
        <f t="shared" si="1"/>
        <v>117.02500460042586</v>
      </c>
      <c r="Q11" s="37"/>
      <c r="R11" s="30">
        <v>1076746</v>
      </c>
      <c r="S11" s="30"/>
      <c r="T11" s="64">
        <f t="shared" si="2"/>
        <v>105.16391665380702</v>
      </c>
      <c r="U11" s="37"/>
      <c r="V11" s="30">
        <v>1126509.5</v>
      </c>
      <c r="W11" s="30"/>
      <c r="X11" s="64">
        <f t="shared" si="3"/>
        <v>104.62165636092449</v>
      </c>
      <c r="Y11" s="38"/>
    </row>
    <row r="12" spans="1:25" s="65" customFormat="1" ht="93.75" x14ac:dyDescent="0.25">
      <c r="A12" s="62" t="s">
        <v>229</v>
      </c>
      <c r="B12" s="34">
        <v>298.48388</v>
      </c>
      <c r="C12" s="34"/>
      <c r="D12" s="34">
        <v>730.35023999999999</v>
      </c>
      <c r="E12" s="34"/>
      <c r="F12" s="34">
        <v>869.6</v>
      </c>
      <c r="G12" s="34"/>
      <c r="H12" s="34">
        <v>869.6</v>
      </c>
      <c r="I12" s="34"/>
      <c r="J12" s="34">
        <v>869.6</v>
      </c>
      <c r="K12" s="34"/>
      <c r="L12" s="64">
        <f t="shared" ref="L12:L15" si="7">J12/B12*100</f>
        <v>291.33901636497086</v>
      </c>
      <c r="M12" s="64">
        <f t="shared" ref="M12:M15" si="8">J12/D12*100</f>
        <v>119.06616201016105</v>
      </c>
      <c r="N12" s="36">
        <v>1213</v>
      </c>
      <c r="O12" s="36"/>
      <c r="P12" s="64">
        <f t="shared" si="1"/>
        <v>139.48942042318308</v>
      </c>
      <c r="Q12" s="37" t="s">
        <v>253</v>
      </c>
      <c r="R12" s="30">
        <v>1102</v>
      </c>
      <c r="S12" s="30"/>
      <c r="T12" s="64">
        <f t="shared" si="2"/>
        <v>90.849134377576263</v>
      </c>
      <c r="U12" s="37"/>
      <c r="V12" s="30">
        <v>1183.5</v>
      </c>
      <c r="W12" s="30"/>
      <c r="X12" s="64"/>
      <c r="Y12" s="38"/>
    </row>
    <row r="13" spans="1:25" s="65" customFormat="1" ht="131.25" customHeight="1" x14ac:dyDescent="0.25">
      <c r="A13" s="62" t="s">
        <v>230</v>
      </c>
      <c r="B13" s="34">
        <v>14581.26418</v>
      </c>
      <c r="C13" s="34"/>
      <c r="D13" s="34">
        <v>51178.002740000004</v>
      </c>
      <c r="E13" s="34"/>
      <c r="F13" s="34">
        <v>16390</v>
      </c>
      <c r="G13" s="34"/>
      <c r="H13" s="34">
        <v>16390</v>
      </c>
      <c r="I13" s="34"/>
      <c r="J13" s="34">
        <v>12000</v>
      </c>
      <c r="K13" s="34"/>
      <c r="L13" s="64">
        <f t="shared" si="7"/>
        <v>82.29739103458175</v>
      </c>
      <c r="M13" s="64">
        <f t="shared" si="8"/>
        <v>23.447573874587665</v>
      </c>
      <c r="N13" s="36">
        <v>4604</v>
      </c>
      <c r="O13" s="36"/>
      <c r="P13" s="64">
        <f t="shared" si="1"/>
        <v>38.366666666666667</v>
      </c>
      <c r="Q13" s="37" t="s">
        <v>253</v>
      </c>
      <c r="R13" s="30">
        <v>4959</v>
      </c>
      <c r="S13" s="30"/>
      <c r="T13" s="64">
        <f t="shared" si="2"/>
        <v>107.71068635968723</v>
      </c>
      <c r="U13" s="37"/>
      <c r="V13" s="30">
        <v>5326</v>
      </c>
      <c r="W13" s="30"/>
      <c r="X13" s="64"/>
      <c r="Y13" s="38"/>
    </row>
    <row r="14" spans="1:25" s="65" customFormat="1" ht="112.5" x14ac:dyDescent="0.25">
      <c r="A14" s="62" t="s">
        <v>231</v>
      </c>
      <c r="B14" s="34">
        <v>0</v>
      </c>
      <c r="C14" s="34"/>
      <c r="D14" s="34">
        <v>0</v>
      </c>
      <c r="E14" s="34"/>
      <c r="F14" s="34">
        <v>0</v>
      </c>
      <c r="G14" s="34"/>
      <c r="H14" s="34">
        <v>0</v>
      </c>
      <c r="I14" s="34"/>
      <c r="J14" s="34">
        <v>0</v>
      </c>
      <c r="K14" s="34"/>
      <c r="L14" s="64" t="e">
        <f t="shared" si="7"/>
        <v>#DIV/0!</v>
      </c>
      <c r="M14" s="64" t="e">
        <f t="shared" si="8"/>
        <v>#DIV/0!</v>
      </c>
      <c r="N14" s="36">
        <v>0</v>
      </c>
      <c r="O14" s="36"/>
      <c r="P14" s="64" t="e">
        <f t="shared" si="1"/>
        <v>#DIV/0!</v>
      </c>
      <c r="Q14" s="37"/>
      <c r="R14" s="30">
        <v>0</v>
      </c>
      <c r="S14" s="30"/>
      <c r="T14" s="64" t="e">
        <f t="shared" si="2"/>
        <v>#DIV/0!</v>
      </c>
      <c r="U14" s="37"/>
      <c r="V14" s="30">
        <v>0</v>
      </c>
      <c r="W14" s="30"/>
      <c r="X14" s="64"/>
      <c r="Y14" s="38"/>
    </row>
    <row r="15" spans="1:25" s="65" customFormat="1" ht="56.25" x14ac:dyDescent="0.25">
      <c r="A15" s="62" t="s">
        <v>232</v>
      </c>
      <c r="B15" s="34">
        <v>0</v>
      </c>
      <c r="C15" s="34"/>
      <c r="D15" s="34">
        <v>0</v>
      </c>
      <c r="E15" s="34"/>
      <c r="F15" s="34">
        <v>0</v>
      </c>
      <c r="G15" s="34"/>
      <c r="H15" s="34">
        <v>0</v>
      </c>
      <c r="I15" s="34"/>
      <c r="J15" s="34">
        <v>10074</v>
      </c>
      <c r="K15" s="34"/>
      <c r="L15" s="64" t="e">
        <f t="shared" si="7"/>
        <v>#DIV/0!</v>
      </c>
      <c r="M15" s="64" t="e">
        <f t="shared" si="8"/>
        <v>#DIV/0!</v>
      </c>
      <c r="N15" s="36">
        <v>10912</v>
      </c>
      <c r="O15" s="36"/>
      <c r="P15" s="64">
        <f t="shared" si="1"/>
        <v>108.31844351796704</v>
      </c>
      <c r="Q15" s="37"/>
      <c r="R15" s="30">
        <v>11708</v>
      </c>
      <c r="S15" s="30"/>
      <c r="T15" s="64">
        <f t="shared" si="2"/>
        <v>107.29472140762464</v>
      </c>
      <c r="U15" s="37"/>
      <c r="V15" s="30">
        <v>12586</v>
      </c>
      <c r="W15" s="30"/>
      <c r="X15" s="64"/>
      <c r="Y15" s="38"/>
    </row>
    <row r="16" spans="1:25" s="65" customFormat="1" ht="18.75" x14ac:dyDescent="0.25">
      <c r="A16" s="62" t="s">
        <v>2</v>
      </c>
      <c r="B16" s="34">
        <v>13428.25078</v>
      </c>
      <c r="C16" s="34"/>
      <c r="D16" s="34">
        <v>16011.36738</v>
      </c>
      <c r="E16" s="34"/>
      <c r="F16" s="34">
        <v>14328</v>
      </c>
      <c r="G16" s="34"/>
      <c r="H16" s="34">
        <v>14328</v>
      </c>
      <c r="I16" s="34"/>
      <c r="J16" s="34">
        <v>16466</v>
      </c>
      <c r="K16" s="34"/>
      <c r="L16" s="64">
        <f t="shared" si="5"/>
        <v>122.62207691655875</v>
      </c>
      <c r="M16" s="64">
        <f t="shared" si="6"/>
        <v>102.83943656534848</v>
      </c>
      <c r="N16" s="39">
        <v>15789</v>
      </c>
      <c r="O16" s="39"/>
      <c r="P16" s="64">
        <f t="shared" si="1"/>
        <v>95.888497510020656</v>
      </c>
      <c r="Q16" s="37"/>
      <c r="R16" s="30">
        <v>16363</v>
      </c>
      <c r="S16" s="30"/>
      <c r="T16" s="64">
        <f t="shared" si="2"/>
        <v>103.63544239660523</v>
      </c>
      <c r="U16" s="37"/>
      <c r="V16" s="30">
        <v>21898</v>
      </c>
      <c r="W16" s="30"/>
      <c r="X16" s="64">
        <f t="shared" si="3"/>
        <v>133.82631546782375</v>
      </c>
      <c r="Y16" s="37" t="s">
        <v>253</v>
      </c>
    </row>
    <row r="17" spans="1:25" s="65" customFormat="1" ht="18.75" x14ac:dyDescent="0.25">
      <c r="A17" s="62" t="s">
        <v>3</v>
      </c>
      <c r="B17" s="34">
        <v>279577.85329</v>
      </c>
      <c r="C17" s="34"/>
      <c r="D17" s="34">
        <v>370206.27798000001</v>
      </c>
      <c r="E17" s="34"/>
      <c r="F17" s="34">
        <v>372754</v>
      </c>
      <c r="G17" s="34"/>
      <c r="H17" s="34">
        <v>372754</v>
      </c>
      <c r="I17" s="34"/>
      <c r="J17" s="34">
        <v>422754</v>
      </c>
      <c r="K17" s="34"/>
      <c r="L17" s="64">
        <f t="shared" si="5"/>
        <v>151.21154806260228</v>
      </c>
      <c r="M17" s="64">
        <f t="shared" si="6"/>
        <v>114.19417366629283</v>
      </c>
      <c r="N17" s="36">
        <v>677649</v>
      </c>
      <c r="O17" s="36"/>
      <c r="P17" s="64">
        <f t="shared" si="1"/>
        <v>160.29392980314793</v>
      </c>
      <c r="Q17" s="37" t="s">
        <v>254</v>
      </c>
      <c r="R17" s="30">
        <v>736157</v>
      </c>
      <c r="S17" s="30"/>
      <c r="T17" s="64">
        <f t="shared" si="2"/>
        <v>108.63396832283381</v>
      </c>
      <c r="U17" s="37"/>
      <c r="V17" s="30">
        <v>827177</v>
      </c>
      <c r="W17" s="30"/>
      <c r="X17" s="64">
        <f t="shared" si="3"/>
        <v>112.36421035186788</v>
      </c>
      <c r="Y17" s="37" t="s">
        <v>253</v>
      </c>
    </row>
    <row r="18" spans="1:25" s="65" customFormat="1" ht="18.75" x14ac:dyDescent="0.25">
      <c r="A18" s="62" t="s">
        <v>4</v>
      </c>
      <c r="B18" s="34">
        <v>16532.829000000002</v>
      </c>
      <c r="C18" s="34"/>
      <c r="D18" s="34">
        <v>343.41395999999997</v>
      </c>
      <c r="E18" s="34"/>
      <c r="F18" s="34">
        <v>0</v>
      </c>
      <c r="G18" s="34"/>
      <c r="H18" s="34">
        <v>0</v>
      </c>
      <c r="I18" s="34"/>
      <c r="J18" s="34">
        <v>-400</v>
      </c>
      <c r="K18" s="34"/>
      <c r="L18" s="64">
        <f t="shared" si="5"/>
        <v>-2.4194286410389894</v>
      </c>
      <c r="M18" s="64">
        <f t="shared" si="6"/>
        <v>-116.4775013805496</v>
      </c>
      <c r="N18" s="36">
        <v>0</v>
      </c>
      <c r="O18" s="36"/>
      <c r="P18" s="64">
        <f t="shared" si="1"/>
        <v>0</v>
      </c>
      <c r="Q18" s="37"/>
      <c r="R18" s="30">
        <v>0</v>
      </c>
      <c r="S18" s="30"/>
      <c r="T18" s="64" t="e">
        <f t="shared" si="2"/>
        <v>#DIV/0!</v>
      </c>
      <c r="U18" s="37"/>
      <c r="V18" s="30">
        <v>0</v>
      </c>
      <c r="W18" s="30"/>
      <c r="X18" s="64" t="e">
        <f t="shared" si="3"/>
        <v>#DIV/0!</v>
      </c>
      <c r="Y18" s="38"/>
    </row>
    <row r="19" spans="1:25" s="65" customFormat="1" ht="18.75" x14ac:dyDescent="0.25">
      <c r="A19" s="62" t="s">
        <v>5</v>
      </c>
      <c r="B19" s="34">
        <v>2090.8018999999999</v>
      </c>
      <c r="C19" s="34"/>
      <c r="D19" s="34">
        <v>17.904579999999999</v>
      </c>
      <c r="E19" s="34"/>
      <c r="F19" s="34">
        <v>0</v>
      </c>
      <c r="G19" s="34"/>
      <c r="H19" s="34">
        <v>0</v>
      </c>
      <c r="I19" s="34"/>
      <c r="J19" s="34">
        <v>268.10000000000002</v>
      </c>
      <c r="K19" s="34"/>
      <c r="L19" s="64">
        <f t="shared" si="5"/>
        <v>12.822831278276533</v>
      </c>
      <c r="M19" s="64">
        <f t="shared" si="6"/>
        <v>1497.3822340429099</v>
      </c>
      <c r="N19" s="36">
        <v>250</v>
      </c>
      <c r="O19" s="36"/>
      <c r="P19" s="64">
        <f t="shared" si="1"/>
        <v>93.248787765759033</v>
      </c>
      <c r="Q19" s="37"/>
      <c r="R19" s="30">
        <v>250</v>
      </c>
      <c r="S19" s="30"/>
      <c r="T19" s="64">
        <f t="shared" si="2"/>
        <v>100</v>
      </c>
      <c r="U19" s="37"/>
      <c r="V19" s="30">
        <v>250</v>
      </c>
      <c r="W19" s="30"/>
      <c r="X19" s="64">
        <f t="shared" si="3"/>
        <v>100</v>
      </c>
      <c r="Y19" s="38"/>
    </row>
    <row r="20" spans="1:25" s="65" customFormat="1" ht="18.75" x14ac:dyDescent="0.25">
      <c r="A20" s="62" t="s">
        <v>58</v>
      </c>
      <c r="B20" s="34">
        <v>62218.182269999998</v>
      </c>
      <c r="C20" s="34"/>
      <c r="D20" s="34">
        <v>65526.821479999999</v>
      </c>
      <c r="E20" s="34"/>
      <c r="F20" s="34">
        <v>75000</v>
      </c>
      <c r="G20" s="34"/>
      <c r="H20" s="34">
        <v>75000</v>
      </c>
      <c r="I20" s="34"/>
      <c r="J20" s="34">
        <v>47000</v>
      </c>
      <c r="K20" s="34"/>
      <c r="L20" s="64">
        <f t="shared" si="5"/>
        <v>75.540618972184575</v>
      </c>
      <c r="M20" s="64">
        <f t="shared" si="6"/>
        <v>71.726354092034313</v>
      </c>
      <c r="N20" s="36">
        <v>75042</v>
      </c>
      <c r="O20" s="36"/>
      <c r="P20" s="64">
        <f t="shared" si="1"/>
        <v>159.66382978723402</v>
      </c>
      <c r="Q20" s="37" t="s">
        <v>255</v>
      </c>
      <c r="R20" s="30">
        <v>80146</v>
      </c>
      <c r="S20" s="30"/>
      <c r="T20" s="64">
        <f t="shared" si="2"/>
        <v>106.80152447962475</v>
      </c>
      <c r="U20" s="37"/>
      <c r="V20" s="30">
        <v>87020</v>
      </c>
      <c r="W20" s="30"/>
      <c r="X20" s="64">
        <f t="shared" si="3"/>
        <v>108.57684725376188</v>
      </c>
      <c r="Y20" s="38"/>
    </row>
    <row r="21" spans="1:25" s="65" customFormat="1" ht="18.75" x14ac:dyDescent="0.25">
      <c r="A21" s="62" t="s">
        <v>6</v>
      </c>
      <c r="B21" s="34">
        <v>135976.15111999999</v>
      </c>
      <c r="C21" s="34"/>
      <c r="D21" s="34">
        <v>160311.98744999999</v>
      </c>
      <c r="E21" s="34"/>
      <c r="F21" s="34">
        <v>163405</v>
      </c>
      <c r="G21" s="34"/>
      <c r="H21" s="34">
        <v>163405</v>
      </c>
      <c r="I21" s="34"/>
      <c r="J21" s="34">
        <v>163405</v>
      </c>
      <c r="K21" s="34"/>
      <c r="L21" s="64">
        <f t="shared" si="5"/>
        <v>120.17180855177598</v>
      </c>
      <c r="M21" s="64">
        <f t="shared" si="6"/>
        <v>101.92937072217678</v>
      </c>
      <c r="N21" s="36">
        <v>175500</v>
      </c>
      <c r="O21" s="36"/>
      <c r="P21" s="64">
        <f t="shared" si="1"/>
        <v>107.40185428842446</v>
      </c>
      <c r="Q21" s="37"/>
      <c r="R21" s="30">
        <v>187250</v>
      </c>
      <c r="S21" s="30"/>
      <c r="T21" s="64">
        <f t="shared" si="2"/>
        <v>106.6951566951567</v>
      </c>
      <c r="U21" s="37"/>
      <c r="V21" s="30">
        <v>195301</v>
      </c>
      <c r="W21" s="30"/>
      <c r="X21" s="64">
        <f t="shared" si="3"/>
        <v>104.2995994659546</v>
      </c>
      <c r="Y21" s="38"/>
    </row>
    <row r="22" spans="1:25" s="65" customFormat="1" ht="18.75" x14ac:dyDescent="0.25">
      <c r="A22" s="62" t="s">
        <v>7</v>
      </c>
      <c r="B22" s="34">
        <v>18357.395130000001</v>
      </c>
      <c r="C22" s="34"/>
      <c r="D22" s="34">
        <v>24292.807710000001</v>
      </c>
      <c r="E22" s="34"/>
      <c r="F22" s="34">
        <v>20960</v>
      </c>
      <c r="G22" s="34"/>
      <c r="H22" s="34">
        <v>20960</v>
      </c>
      <c r="I22" s="34"/>
      <c r="J22" s="34">
        <v>20960</v>
      </c>
      <c r="K22" s="34"/>
      <c r="L22" s="64">
        <f t="shared" si="5"/>
        <v>114.17741924477495</v>
      </c>
      <c r="M22" s="64">
        <f t="shared" si="6"/>
        <v>86.280681303758612</v>
      </c>
      <c r="N22" s="36">
        <v>26603</v>
      </c>
      <c r="O22" s="36"/>
      <c r="P22" s="64">
        <f t="shared" si="1"/>
        <v>126.92270992366413</v>
      </c>
      <c r="Q22" s="37" t="s">
        <v>256</v>
      </c>
      <c r="R22" s="30">
        <v>27565</v>
      </c>
      <c r="S22" s="30"/>
      <c r="T22" s="64">
        <f t="shared" si="2"/>
        <v>103.61613351877608</v>
      </c>
      <c r="U22" s="37"/>
      <c r="V22" s="30">
        <v>28641</v>
      </c>
      <c r="W22" s="30"/>
      <c r="X22" s="64">
        <f t="shared" si="3"/>
        <v>103.9035008162525</v>
      </c>
      <c r="Y22" s="38"/>
    </row>
    <row r="23" spans="1:25" s="65" customFormat="1" ht="18.75" x14ac:dyDescent="0.25">
      <c r="A23" s="62" t="s">
        <v>8</v>
      </c>
      <c r="B23" s="34">
        <v>153864.80532000001</v>
      </c>
      <c r="C23" s="34"/>
      <c r="D23" s="34">
        <v>148015.9472</v>
      </c>
      <c r="E23" s="34"/>
      <c r="F23" s="34">
        <v>149971</v>
      </c>
      <c r="G23" s="34"/>
      <c r="H23" s="34">
        <v>149971</v>
      </c>
      <c r="I23" s="34"/>
      <c r="J23" s="34">
        <v>141046</v>
      </c>
      <c r="K23" s="34"/>
      <c r="L23" s="64">
        <f t="shared" si="5"/>
        <v>91.668786573160688</v>
      </c>
      <c r="M23" s="64">
        <f t="shared" si="6"/>
        <v>95.291083608320832</v>
      </c>
      <c r="N23" s="36">
        <v>160001</v>
      </c>
      <c r="O23" s="36"/>
      <c r="P23" s="64">
        <f t="shared" si="1"/>
        <v>113.43887809650752</v>
      </c>
      <c r="Q23" s="37" t="s">
        <v>257</v>
      </c>
      <c r="R23" s="30">
        <v>160001</v>
      </c>
      <c r="S23" s="30"/>
      <c r="T23" s="64">
        <f t="shared" si="2"/>
        <v>100</v>
      </c>
      <c r="U23" s="37"/>
      <c r="V23" s="30">
        <v>160001</v>
      </c>
      <c r="W23" s="30"/>
      <c r="X23" s="64">
        <f t="shared" si="3"/>
        <v>100</v>
      </c>
      <c r="Y23" s="38"/>
    </row>
    <row r="24" spans="1:25" s="65" customFormat="1" ht="18.75" x14ac:dyDescent="0.25">
      <c r="A24" s="62" t="s">
        <v>9</v>
      </c>
      <c r="B24" s="34">
        <v>1084.8588099999999</v>
      </c>
      <c r="C24" s="34"/>
      <c r="D24" s="34">
        <v>1815.99647</v>
      </c>
      <c r="E24" s="34"/>
      <c r="F24" s="34">
        <v>1000</v>
      </c>
      <c r="G24" s="34"/>
      <c r="H24" s="34">
        <v>1000</v>
      </c>
      <c r="I24" s="34"/>
      <c r="J24" s="34">
        <v>500</v>
      </c>
      <c r="K24" s="34"/>
      <c r="L24" s="64">
        <f t="shared" si="5"/>
        <v>46.088946818803088</v>
      </c>
      <c r="M24" s="64">
        <f t="shared" si="6"/>
        <v>27.533093167301143</v>
      </c>
      <c r="N24" s="36">
        <v>3037</v>
      </c>
      <c r="O24" s="36"/>
      <c r="P24" s="64">
        <f t="shared" si="1"/>
        <v>607.4</v>
      </c>
      <c r="Q24" s="37" t="s">
        <v>253</v>
      </c>
      <c r="R24" s="30">
        <v>3588</v>
      </c>
      <c r="S24" s="30"/>
      <c r="T24" s="64">
        <f t="shared" si="2"/>
        <v>118.14290418175833</v>
      </c>
      <c r="U24" s="37" t="s">
        <v>253</v>
      </c>
      <c r="V24" s="30">
        <v>4000</v>
      </c>
      <c r="W24" s="30"/>
      <c r="X24" s="64">
        <f t="shared" si="3"/>
        <v>111.48272017837235</v>
      </c>
      <c r="Y24" s="37" t="s">
        <v>253</v>
      </c>
    </row>
    <row r="25" spans="1:25" s="65" customFormat="1" ht="18.75" x14ac:dyDescent="0.25">
      <c r="A25" s="62" t="s">
        <v>59</v>
      </c>
      <c r="B25" s="34">
        <v>48424.733639999999</v>
      </c>
      <c r="C25" s="34"/>
      <c r="D25" s="34">
        <v>57165.700210000003</v>
      </c>
      <c r="E25" s="34"/>
      <c r="F25" s="34">
        <v>53514</v>
      </c>
      <c r="G25" s="34"/>
      <c r="H25" s="34">
        <v>53514</v>
      </c>
      <c r="I25" s="34"/>
      <c r="J25" s="34">
        <v>50714</v>
      </c>
      <c r="K25" s="34"/>
      <c r="L25" s="64">
        <f t="shared" si="5"/>
        <v>104.7274733135734</v>
      </c>
      <c r="M25" s="64">
        <f t="shared" si="6"/>
        <v>88.714036237989774</v>
      </c>
      <c r="N25" s="36">
        <v>56592</v>
      </c>
      <c r="O25" s="36"/>
      <c r="P25" s="64">
        <f>N25/J25*100</f>
        <v>111.59048783373426</v>
      </c>
      <c r="Q25" s="37" t="s">
        <v>253</v>
      </c>
      <c r="R25" s="30">
        <v>56915</v>
      </c>
      <c r="S25" s="30"/>
      <c r="T25" s="64">
        <f>R25/N25*100</f>
        <v>100.57075204975969</v>
      </c>
      <c r="U25" s="37"/>
      <c r="V25" s="30">
        <v>57328</v>
      </c>
      <c r="W25" s="30"/>
      <c r="X25" s="64">
        <f>V25/R25*100</f>
        <v>100.72564350347008</v>
      </c>
      <c r="Y25" s="38"/>
    </row>
    <row r="26" spans="1:25" s="65" customFormat="1" ht="18.75" x14ac:dyDescent="0.25">
      <c r="A26" s="62" t="s">
        <v>77</v>
      </c>
      <c r="B26" s="34">
        <v>-4.92387</v>
      </c>
      <c r="C26" s="34"/>
      <c r="D26" s="34">
        <v>-0.68930000000000002</v>
      </c>
      <c r="E26" s="34"/>
      <c r="F26" s="34">
        <v>0</v>
      </c>
      <c r="G26" s="34"/>
      <c r="H26" s="34">
        <v>0</v>
      </c>
      <c r="I26" s="34"/>
      <c r="J26" s="34">
        <v>0</v>
      </c>
      <c r="K26" s="34"/>
      <c r="L26" s="64">
        <f t="shared" si="5"/>
        <v>0</v>
      </c>
      <c r="M26" s="64">
        <f t="shared" si="6"/>
        <v>0</v>
      </c>
      <c r="N26" s="36">
        <v>0</v>
      </c>
      <c r="O26" s="36"/>
      <c r="P26" s="64" t="e">
        <f t="shared" si="1"/>
        <v>#DIV/0!</v>
      </c>
      <c r="Q26" s="37"/>
      <c r="R26" s="30">
        <v>0</v>
      </c>
      <c r="S26" s="30"/>
      <c r="T26" s="64" t="e">
        <f t="shared" si="2"/>
        <v>#DIV/0!</v>
      </c>
      <c r="U26" s="37"/>
      <c r="V26" s="30">
        <v>0</v>
      </c>
      <c r="W26" s="30"/>
      <c r="X26" s="64" t="e">
        <f t="shared" si="3"/>
        <v>#DIV/0!</v>
      </c>
      <c r="Y26" s="38"/>
    </row>
    <row r="27" spans="1:25" s="59" customFormat="1" ht="18.75" x14ac:dyDescent="0.3">
      <c r="A27" s="56" t="s">
        <v>78</v>
      </c>
      <c r="B27" s="60">
        <f>B28+B29+B30+B31+B32+B33+B34</f>
        <v>785909.36331000004</v>
      </c>
      <c r="C27" s="60">
        <f t="shared" ref="C27:K27" si="9">C28+C29+C30+C31+C32+C33+C34</f>
        <v>0</v>
      </c>
      <c r="D27" s="60">
        <f t="shared" si="9"/>
        <v>677523.05255999998</v>
      </c>
      <c r="E27" s="60">
        <f t="shared" si="9"/>
        <v>0</v>
      </c>
      <c r="F27" s="60">
        <f t="shared" si="9"/>
        <v>581413</v>
      </c>
      <c r="G27" s="60">
        <f t="shared" si="9"/>
        <v>0</v>
      </c>
      <c r="H27" s="60">
        <f t="shared" si="9"/>
        <v>935342.6</v>
      </c>
      <c r="I27" s="60">
        <f t="shared" si="9"/>
        <v>0</v>
      </c>
      <c r="J27" s="60">
        <f t="shared" si="9"/>
        <v>1094598.8000000003</v>
      </c>
      <c r="K27" s="60">
        <f t="shared" si="9"/>
        <v>0</v>
      </c>
      <c r="L27" s="57">
        <f t="shared" si="5"/>
        <v>139.27799452469921</v>
      </c>
      <c r="M27" s="57">
        <f t="shared" si="6"/>
        <v>161.55890133392398</v>
      </c>
      <c r="N27" s="61">
        <f t="shared" ref="N27:W27" si="10">N28+N29+N30+N31+N32+N33+N34</f>
        <v>547328</v>
      </c>
      <c r="O27" s="61">
        <f t="shared" si="10"/>
        <v>0</v>
      </c>
      <c r="P27" s="57">
        <f t="shared" si="1"/>
        <v>50.002612829467729</v>
      </c>
      <c r="Q27" s="33"/>
      <c r="R27" s="61">
        <f t="shared" si="10"/>
        <v>557612</v>
      </c>
      <c r="S27" s="61">
        <f t="shared" si="10"/>
        <v>0</v>
      </c>
      <c r="T27" s="57">
        <f t="shared" si="2"/>
        <v>101.87894644527596</v>
      </c>
      <c r="U27" s="33"/>
      <c r="V27" s="61">
        <f t="shared" si="10"/>
        <v>554249</v>
      </c>
      <c r="W27" s="61">
        <f t="shared" si="10"/>
        <v>0</v>
      </c>
      <c r="X27" s="57">
        <f t="shared" si="3"/>
        <v>99.396892462859483</v>
      </c>
      <c r="Y27" s="32"/>
    </row>
    <row r="28" spans="1:25" s="65" customFormat="1" ht="24" customHeight="1" x14ac:dyDescent="0.25">
      <c r="A28" s="62" t="s">
        <v>60</v>
      </c>
      <c r="B28" s="34">
        <v>605673.75133</v>
      </c>
      <c r="C28" s="34"/>
      <c r="D28" s="34">
        <v>463279.95626000001</v>
      </c>
      <c r="E28" s="34"/>
      <c r="F28" s="34">
        <v>489575</v>
      </c>
      <c r="G28" s="34"/>
      <c r="H28" s="34">
        <v>489575</v>
      </c>
      <c r="I28" s="34"/>
      <c r="J28" s="34">
        <v>532415.6</v>
      </c>
      <c r="K28" s="34"/>
      <c r="L28" s="64">
        <f t="shared" si="5"/>
        <v>87.904684465996368</v>
      </c>
      <c r="M28" s="64">
        <f t="shared" si="6"/>
        <v>114.92308113178977</v>
      </c>
      <c r="N28" s="36">
        <v>462920</v>
      </c>
      <c r="O28" s="36"/>
      <c r="P28" s="64">
        <f t="shared" si="1"/>
        <v>86.947114246840258</v>
      </c>
      <c r="Q28" s="37" t="s">
        <v>258</v>
      </c>
      <c r="R28" s="30">
        <v>498179</v>
      </c>
      <c r="S28" s="30"/>
      <c r="T28" s="64">
        <f t="shared" si="2"/>
        <v>107.61665082519659</v>
      </c>
      <c r="U28" s="37"/>
      <c r="V28" s="30">
        <v>497790</v>
      </c>
      <c r="W28" s="30"/>
      <c r="X28" s="64">
        <f t="shared" si="3"/>
        <v>99.921915616675932</v>
      </c>
      <c r="Y28" s="38"/>
    </row>
    <row r="29" spans="1:25" s="65" customFormat="1" ht="18.75" x14ac:dyDescent="0.25">
      <c r="A29" s="62" t="s">
        <v>61</v>
      </c>
      <c r="B29" s="34">
        <v>5754.3734700000005</v>
      </c>
      <c r="C29" s="34"/>
      <c r="D29" s="34">
        <v>8290.4560700000002</v>
      </c>
      <c r="E29" s="34"/>
      <c r="F29" s="34">
        <v>9466</v>
      </c>
      <c r="G29" s="34"/>
      <c r="H29" s="34">
        <v>9466</v>
      </c>
      <c r="I29" s="34"/>
      <c r="J29" s="34">
        <v>6810</v>
      </c>
      <c r="K29" s="34"/>
      <c r="L29" s="64">
        <f t="shared" si="5"/>
        <v>118.34476916563428</v>
      </c>
      <c r="M29" s="64">
        <f t="shared" si="6"/>
        <v>82.142646224769152</v>
      </c>
      <c r="N29" s="36">
        <v>4871</v>
      </c>
      <c r="O29" s="36"/>
      <c r="P29" s="64">
        <f t="shared" si="1"/>
        <v>71.527165932452277</v>
      </c>
      <c r="Q29" s="37" t="s">
        <v>259</v>
      </c>
      <c r="R29" s="30">
        <v>4871</v>
      </c>
      <c r="S29" s="30"/>
      <c r="T29" s="64">
        <f t="shared" si="2"/>
        <v>100</v>
      </c>
      <c r="U29" s="37"/>
      <c r="V29" s="30">
        <v>4871</v>
      </c>
      <c r="W29" s="30"/>
      <c r="X29" s="64">
        <f t="shared" si="3"/>
        <v>100</v>
      </c>
      <c r="Y29" s="38"/>
    </row>
    <row r="30" spans="1:25" s="65" customFormat="1" ht="18.75" x14ac:dyDescent="0.25">
      <c r="A30" s="62" t="s">
        <v>62</v>
      </c>
      <c r="B30" s="34">
        <v>3636.39959</v>
      </c>
      <c r="C30" s="34"/>
      <c r="D30" s="34">
        <v>4341.67706</v>
      </c>
      <c r="E30" s="34"/>
      <c r="F30" s="34">
        <v>2100</v>
      </c>
      <c r="G30" s="34"/>
      <c r="H30" s="34">
        <v>2100</v>
      </c>
      <c r="I30" s="34"/>
      <c r="J30" s="34">
        <v>3520.5</v>
      </c>
      <c r="K30" s="34"/>
      <c r="L30" s="64">
        <f t="shared" si="5"/>
        <v>96.812792787714514</v>
      </c>
      <c r="M30" s="64">
        <f t="shared" si="6"/>
        <v>81.086178252050829</v>
      </c>
      <c r="N30" s="36">
        <v>1000</v>
      </c>
      <c r="O30" s="36"/>
      <c r="P30" s="64">
        <f t="shared" si="1"/>
        <v>28.405056099985799</v>
      </c>
      <c r="Q30" s="37" t="s">
        <v>260</v>
      </c>
      <c r="R30" s="30">
        <v>1025</v>
      </c>
      <c r="S30" s="30"/>
      <c r="T30" s="64">
        <f t="shared" si="2"/>
        <v>102.49999999999999</v>
      </c>
      <c r="U30" s="37"/>
      <c r="V30" s="30">
        <v>1051</v>
      </c>
      <c r="W30" s="30"/>
      <c r="X30" s="64">
        <f t="shared" si="3"/>
        <v>102.53658536585365</v>
      </c>
      <c r="Y30" s="38"/>
    </row>
    <row r="31" spans="1:25" s="65" customFormat="1" ht="18.75" x14ac:dyDescent="0.25">
      <c r="A31" s="62" t="s">
        <v>63</v>
      </c>
      <c r="B31" s="34">
        <v>144392.52226</v>
      </c>
      <c r="C31" s="34"/>
      <c r="D31" s="34">
        <v>172722.78745999999</v>
      </c>
      <c r="E31" s="34"/>
      <c r="F31" s="34">
        <v>71700</v>
      </c>
      <c r="G31" s="34"/>
      <c r="H31" s="34">
        <v>423700</v>
      </c>
      <c r="I31" s="34"/>
      <c r="J31" s="34">
        <v>535500</v>
      </c>
      <c r="K31" s="34"/>
      <c r="L31" s="64">
        <f t="shared" si="5"/>
        <v>370.86408050671309</v>
      </c>
      <c r="M31" s="64">
        <f t="shared" si="6"/>
        <v>310.0343665563027</v>
      </c>
      <c r="N31" s="36">
        <v>71100</v>
      </c>
      <c r="O31" s="36"/>
      <c r="P31" s="64">
        <f t="shared" si="1"/>
        <v>13.277310924369749</v>
      </c>
      <c r="Q31" s="37"/>
      <c r="R31" s="30">
        <v>46100</v>
      </c>
      <c r="S31" s="30"/>
      <c r="T31" s="64">
        <f t="shared" si="2"/>
        <v>64.838255977496488</v>
      </c>
      <c r="U31" s="37" t="s">
        <v>262</v>
      </c>
      <c r="V31" s="30">
        <v>43100</v>
      </c>
      <c r="W31" s="30"/>
      <c r="X31" s="64">
        <f t="shared" si="3"/>
        <v>93.492407809110631</v>
      </c>
      <c r="Y31" s="38"/>
    </row>
    <row r="32" spans="1:25" s="65" customFormat="1" ht="18.75" x14ac:dyDescent="0.25">
      <c r="A32" s="62" t="s">
        <v>64</v>
      </c>
      <c r="B32" s="34">
        <v>0</v>
      </c>
      <c r="C32" s="34"/>
      <c r="D32" s="34">
        <v>0</v>
      </c>
      <c r="E32" s="34"/>
      <c r="F32" s="34">
        <v>0</v>
      </c>
      <c r="G32" s="34"/>
      <c r="H32" s="34">
        <v>0</v>
      </c>
      <c r="I32" s="34"/>
      <c r="J32" s="34">
        <v>0</v>
      </c>
      <c r="K32" s="34"/>
      <c r="L32" s="64" t="e">
        <f t="shared" si="5"/>
        <v>#DIV/0!</v>
      </c>
      <c r="M32" s="64" t="e">
        <f t="shared" si="6"/>
        <v>#DIV/0!</v>
      </c>
      <c r="N32" s="36">
        <v>0</v>
      </c>
      <c r="O32" s="36"/>
      <c r="P32" s="64" t="e">
        <f t="shared" si="1"/>
        <v>#DIV/0!</v>
      </c>
      <c r="Q32" s="37"/>
      <c r="R32" s="30">
        <v>0</v>
      </c>
      <c r="S32" s="30"/>
      <c r="T32" s="64" t="e">
        <f t="shared" si="2"/>
        <v>#DIV/0!</v>
      </c>
      <c r="U32" s="37"/>
      <c r="V32" s="30">
        <v>0</v>
      </c>
      <c r="W32" s="30"/>
      <c r="X32" s="64" t="e">
        <f t="shared" si="3"/>
        <v>#DIV/0!</v>
      </c>
      <c r="Y32" s="38"/>
    </row>
    <row r="33" spans="1:25" s="65" customFormat="1" ht="18.75" x14ac:dyDescent="0.25">
      <c r="A33" s="62" t="s">
        <v>65</v>
      </c>
      <c r="B33" s="34">
        <v>25635.559020000001</v>
      </c>
      <c r="C33" s="34"/>
      <c r="D33" s="34">
        <v>23799.697329999999</v>
      </c>
      <c r="E33" s="34"/>
      <c r="F33" s="34">
        <v>8572</v>
      </c>
      <c r="G33" s="34"/>
      <c r="H33" s="34">
        <v>8572</v>
      </c>
      <c r="I33" s="34"/>
      <c r="J33" s="34">
        <v>14423.1</v>
      </c>
      <c r="K33" s="34"/>
      <c r="L33" s="64">
        <f t="shared" si="5"/>
        <v>56.262084976370453</v>
      </c>
      <c r="M33" s="64">
        <f t="shared" si="6"/>
        <v>60.60203119398242</v>
      </c>
      <c r="N33" s="36">
        <v>7437</v>
      </c>
      <c r="O33" s="36"/>
      <c r="P33" s="64">
        <f t="shared" si="1"/>
        <v>51.563117499012002</v>
      </c>
      <c r="Q33" s="37" t="s">
        <v>261</v>
      </c>
      <c r="R33" s="30">
        <v>7437</v>
      </c>
      <c r="S33" s="30"/>
      <c r="T33" s="64">
        <f t="shared" si="2"/>
        <v>100</v>
      </c>
      <c r="U33" s="37"/>
      <c r="V33" s="30">
        <v>7437</v>
      </c>
      <c r="W33" s="30"/>
      <c r="X33" s="64">
        <f t="shared" si="3"/>
        <v>100</v>
      </c>
      <c r="Y33" s="38"/>
    </row>
    <row r="34" spans="1:25" s="65" customFormat="1" ht="18.75" x14ac:dyDescent="0.25">
      <c r="A34" s="62" t="s">
        <v>66</v>
      </c>
      <c r="B34" s="34">
        <v>816.75764000000004</v>
      </c>
      <c r="C34" s="34"/>
      <c r="D34" s="34">
        <v>5088.4783799999996</v>
      </c>
      <c r="E34" s="34"/>
      <c r="F34" s="34">
        <v>0</v>
      </c>
      <c r="G34" s="34"/>
      <c r="H34" s="34">
        <v>1929.6</v>
      </c>
      <c r="I34" s="34"/>
      <c r="J34" s="34">
        <v>1929.6</v>
      </c>
      <c r="K34" s="34"/>
      <c r="L34" s="64">
        <f t="shared" si="5"/>
        <v>236.25123359727613</v>
      </c>
      <c r="M34" s="64">
        <f t="shared" si="6"/>
        <v>37.920962926445604</v>
      </c>
      <c r="N34" s="36">
        <v>0</v>
      </c>
      <c r="O34" s="36"/>
      <c r="P34" s="64">
        <f t="shared" si="1"/>
        <v>0</v>
      </c>
      <c r="Q34" s="37"/>
      <c r="R34" s="30">
        <v>0</v>
      </c>
      <c r="S34" s="30"/>
      <c r="T34" s="64" t="e">
        <f t="shared" si="2"/>
        <v>#DIV/0!</v>
      </c>
      <c r="U34" s="37"/>
      <c r="V34" s="30">
        <v>0</v>
      </c>
      <c r="W34" s="30"/>
      <c r="X34" s="64" t="e">
        <f t="shared" si="3"/>
        <v>#DIV/0!</v>
      </c>
      <c r="Y34" s="38"/>
    </row>
    <row r="35" spans="1:25" s="59" customFormat="1" ht="18.75" x14ac:dyDescent="0.3">
      <c r="A35" s="66" t="s">
        <v>54</v>
      </c>
      <c r="B35" s="57">
        <f>B36+B41+B42+B43+B44</f>
        <v>4240725.8106800001</v>
      </c>
      <c r="C35" s="31"/>
      <c r="D35" s="57">
        <f t="shared" ref="D35:J35" si="11">D36+D41+D42+D43+D44</f>
        <v>4383205.1796700004</v>
      </c>
      <c r="E35" s="31"/>
      <c r="F35" s="57">
        <f t="shared" si="11"/>
        <v>5436722.1146499999</v>
      </c>
      <c r="G35" s="31"/>
      <c r="H35" s="57">
        <f t="shared" si="11"/>
        <v>5642356.3701299997</v>
      </c>
      <c r="I35" s="31"/>
      <c r="J35" s="57">
        <f t="shared" si="11"/>
        <v>5647595.3799999999</v>
      </c>
      <c r="K35" s="31"/>
      <c r="L35" s="57">
        <f t="shared" si="5"/>
        <v>133.17520707839415</v>
      </c>
      <c r="M35" s="57">
        <f t="shared" si="6"/>
        <v>128.84624717534194</v>
      </c>
      <c r="N35" s="58">
        <f>N36+N41+N42+N43+N44</f>
        <v>4891543.1266999999</v>
      </c>
      <c r="O35" s="146"/>
      <c r="P35" s="57">
        <f t="shared" si="1"/>
        <v>86.612846664309018</v>
      </c>
      <c r="Q35" s="31"/>
      <c r="R35" s="58">
        <f>R36+R41+R42+R43+R44</f>
        <v>4927888.7284300001</v>
      </c>
      <c r="S35" s="58"/>
      <c r="T35" s="57">
        <f t="shared" si="2"/>
        <v>100.74302936289392</v>
      </c>
      <c r="U35" s="31"/>
      <c r="V35" s="58">
        <f>V36+V41+V42+V43+V44</f>
        <v>4793547.0997800007</v>
      </c>
      <c r="W35" s="58"/>
      <c r="X35" s="57">
        <f t="shared" si="3"/>
        <v>97.27385020130518</v>
      </c>
      <c r="Y35" s="31"/>
    </row>
    <row r="36" spans="1:25" s="69" customFormat="1" ht="18.75" x14ac:dyDescent="0.25">
      <c r="A36" s="67" t="s">
        <v>11</v>
      </c>
      <c r="B36" s="64">
        <f>B37+B38+B39+B40</f>
        <v>4386734.6484399997</v>
      </c>
      <c r="C36" s="64" t="s">
        <v>193</v>
      </c>
      <c r="D36" s="64">
        <f t="shared" ref="D36:V36" si="12">D37+D38+D39+D40</f>
        <v>4421083.3716400005</v>
      </c>
      <c r="E36" s="64" t="s">
        <v>193</v>
      </c>
      <c r="F36" s="64">
        <f t="shared" si="12"/>
        <v>5436722.1146499999</v>
      </c>
      <c r="G36" s="64" t="s">
        <v>193</v>
      </c>
      <c r="H36" s="64">
        <f t="shared" si="12"/>
        <v>5642356.3701299997</v>
      </c>
      <c r="I36" s="64" t="s">
        <v>193</v>
      </c>
      <c r="J36" s="64">
        <f t="shared" si="12"/>
        <v>5647595.3799999999</v>
      </c>
      <c r="K36" s="64" t="s">
        <v>193</v>
      </c>
      <c r="L36" s="64">
        <f t="shared" si="5"/>
        <v>128.74258036118925</v>
      </c>
      <c r="M36" s="64">
        <f t="shared" si="6"/>
        <v>127.74234062690894</v>
      </c>
      <c r="N36" s="68">
        <f>N37+N38+N39+N40</f>
        <v>4891543.1266999999</v>
      </c>
      <c r="O36" s="68" t="s">
        <v>193</v>
      </c>
      <c r="P36" s="64">
        <f t="shared" si="1"/>
        <v>86.612846664309018</v>
      </c>
      <c r="Q36" s="35"/>
      <c r="R36" s="68">
        <f t="shared" si="12"/>
        <v>4927888.7284300001</v>
      </c>
      <c r="S36" s="68" t="s">
        <v>193</v>
      </c>
      <c r="T36" s="64">
        <f t="shared" si="2"/>
        <v>100.74302936289392</v>
      </c>
      <c r="U36" s="35"/>
      <c r="V36" s="68">
        <f t="shared" si="12"/>
        <v>4793547.0997800007</v>
      </c>
      <c r="W36" s="68" t="s">
        <v>193</v>
      </c>
      <c r="X36" s="64">
        <f t="shared" si="3"/>
        <v>97.27385020130518</v>
      </c>
      <c r="Y36" s="35"/>
    </row>
    <row r="37" spans="1:25" s="69" customFormat="1" ht="18.75" x14ac:dyDescent="0.25">
      <c r="A37" s="70" t="s">
        <v>67</v>
      </c>
      <c r="B37" s="35">
        <v>322250.09999999998</v>
      </c>
      <c r="C37" s="64" t="s">
        <v>193</v>
      </c>
      <c r="D37" s="35">
        <v>190687.9</v>
      </c>
      <c r="E37" s="64" t="s">
        <v>193</v>
      </c>
      <c r="F37" s="35">
        <v>188771.55480000001</v>
      </c>
      <c r="G37" s="64" t="s">
        <v>193</v>
      </c>
      <c r="H37" s="35">
        <v>190352.65479999999</v>
      </c>
      <c r="I37" s="64" t="s">
        <v>193</v>
      </c>
      <c r="J37" s="35">
        <v>190352.65</v>
      </c>
      <c r="K37" s="64" t="s">
        <v>193</v>
      </c>
      <c r="L37" s="64">
        <f t="shared" si="5"/>
        <v>59.069849784375549</v>
      </c>
      <c r="M37" s="64">
        <f t="shared" si="6"/>
        <v>99.824189159354106</v>
      </c>
      <c r="N37" s="40">
        <v>106761.36768</v>
      </c>
      <c r="O37" s="40" t="s">
        <v>193</v>
      </c>
      <c r="P37" s="64">
        <f t="shared" si="1"/>
        <v>56.086094771992933</v>
      </c>
      <c r="Q37" s="35"/>
      <c r="R37" s="40">
        <v>353555.87575000001</v>
      </c>
      <c r="S37" s="68" t="s">
        <v>193</v>
      </c>
      <c r="T37" s="64">
        <f t="shared" si="2"/>
        <v>331.16461828189279</v>
      </c>
      <c r="U37" s="35"/>
      <c r="V37" s="40">
        <v>441071.79444000003</v>
      </c>
      <c r="W37" s="68" t="s">
        <v>193</v>
      </c>
      <c r="X37" s="64">
        <f t="shared" si="3"/>
        <v>124.75306583559163</v>
      </c>
      <c r="Y37" s="35"/>
    </row>
    <row r="38" spans="1:25" s="69" customFormat="1" ht="18.75" x14ac:dyDescent="0.25">
      <c r="A38" s="70" t="s">
        <v>69</v>
      </c>
      <c r="B38" s="35">
        <v>951625.89630999998</v>
      </c>
      <c r="C38" s="64" t="s">
        <v>193</v>
      </c>
      <c r="D38" s="35">
        <v>860826.39335999999</v>
      </c>
      <c r="E38" s="64" t="s">
        <v>193</v>
      </c>
      <c r="F38" s="35">
        <v>1650809.7552799999</v>
      </c>
      <c r="G38" s="64" t="s">
        <v>193</v>
      </c>
      <c r="H38" s="35">
        <v>1790647.6804899999</v>
      </c>
      <c r="I38" s="64" t="s">
        <v>193</v>
      </c>
      <c r="J38" s="35">
        <v>1795286.69</v>
      </c>
      <c r="K38" s="64" t="s">
        <v>193</v>
      </c>
      <c r="L38" s="64">
        <f t="shared" si="5"/>
        <v>188.6546695462321</v>
      </c>
      <c r="M38" s="64">
        <f t="shared" si="6"/>
        <v>208.55386217801595</v>
      </c>
      <c r="N38" s="40">
        <v>856463.53089000005</v>
      </c>
      <c r="O38" s="40" t="s">
        <v>193</v>
      </c>
      <c r="P38" s="64">
        <f t="shared" si="1"/>
        <v>47.706226290242256</v>
      </c>
      <c r="Q38" s="35"/>
      <c r="R38" s="40">
        <v>859062.82522999996</v>
      </c>
      <c r="S38" s="68" t="s">
        <v>193</v>
      </c>
      <c r="T38" s="64">
        <f t="shared" si="2"/>
        <v>100.30349153773062</v>
      </c>
      <c r="U38" s="35"/>
      <c r="V38" s="40">
        <v>698095.47563999996</v>
      </c>
      <c r="W38" s="68" t="s">
        <v>193</v>
      </c>
      <c r="X38" s="64">
        <f t="shared" si="3"/>
        <v>81.262447301580806</v>
      </c>
      <c r="Y38" s="35"/>
    </row>
    <row r="39" spans="1:25" s="69" customFormat="1" ht="18.75" x14ac:dyDescent="0.25">
      <c r="A39" s="70" t="s">
        <v>12</v>
      </c>
      <c r="B39" s="35">
        <v>2783624.3748300001</v>
      </c>
      <c r="C39" s="64" t="s">
        <v>193</v>
      </c>
      <c r="D39" s="35">
        <v>2952386.2822500002</v>
      </c>
      <c r="E39" s="64" t="s">
        <v>193</v>
      </c>
      <c r="F39" s="35">
        <v>3202419.7157000001</v>
      </c>
      <c r="G39" s="64" t="s">
        <v>193</v>
      </c>
      <c r="H39" s="35">
        <v>3203804.1472399998</v>
      </c>
      <c r="I39" s="64" t="s">
        <v>193</v>
      </c>
      <c r="J39" s="35">
        <v>3203804.15</v>
      </c>
      <c r="K39" s="64" t="s">
        <v>193</v>
      </c>
      <c r="L39" s="64">
        <f t="shared" si="5"/>
        <v>115.09470095783524</v>
      </c>
      <c r="M39" s="64">
        <f t="shared" si="6"/>
        <v>108.51575111500638</v>
      </c>
      <c r="N39" s="40">
        <v>3537746.9183999998</v>
      </c>
      <c r="O39" s="40" t="s">
        <v>193</v>
      </c>
      <c r="P39" s="64">
        <f t="shared" si="1"/>
        <v>110.42332030189799</v>
      </c>
      <c r="Q39" s="35"/>
      <c r="R39" s="40">
        <v>3542637.6053999998</v>
      </c>
      <c r="S39" s="68" t="s">
        <v>193</v>
      </c>
      <c r="T39" s="64">
        <f t="shared" si="2"/>
        <v>100.13824298664676</v>
      </c>
      <c r="U39" s="35"/>
      <c r="V39" s="40">
        <v>3482406.3952000001</v>
      </c>
      <c r="W39" s="68" t="s">
        <v>193</v>
      </c>
      <c r="X39" s="64">
        <f t="shared" si="3"/>
        <v>98.299820164834529</v>
      </c>
      <c r="Y39" s="35"/>
    </row>
    <row r="40" spans="1:25" s="69" customFormat="1" ht="18.75" x14ac:dyDescent="0.25">
      <c r="A40" s="70" t="s">
        <v>13</v>
      </c>
      <c r="B40" s="35">
        <v>329234.27730000002</v>
      </c>
      <c r="C40" s="64" t="s">
        <v>193</v>
      </c>
      <c r="D40" s="35">
        <v>417182.79603000003</v>
      </c>
      <c r="E40" s="64" t="s">
        <v>193</v>
      </c>
      <c r="F40" s="35">
        <v>394721.08886999998</v>
      </c>
      <c r="G40" s="64" t="s">
        <v>193</v>
      </c>
      <c r="H40" s="35">
        <v>457551.88760000002</v>
      </c>
      <c r="I40" s="64" t="s">
        <v>193</v>
      </c>
      <c r="J40" s="35">
        <v>458151.89</v>
      </c>
      <c r="K40" s="64" t="s">
        <v>193</v>
      </c>
      <c r="L40" s="64">
        <f t="shared" si="5"/>
        <v>139.15680158130363</v>
      </c>
      <c r="M40" s="64">
        <f t="shared" si="6"/>
        <v>109.82041789830994</v>
      </c>
      <c r="N40" s="40">
        <v>390571.30972999998</v>
      </c>
      <c r="O40" s="40" t="s">
        <v>193</v>
      </c>
      <c r="P40" s="64">
        <f t="shared" si="1"/>
        <v>85.249306672073317</v>
      </c>
      <c r="Q40" s="35"/>
      <c r="R40" s="40">
        <v>172632.42204999999</v>
      </c>
      <c r="S40" s="68" t="s">
        <v>193</v>
      </c>
      <c r="T40" s="64">
        <f t="shared" si="2"/>
        <v>44.199975202822742</v>
      </c>
      <c r="U40" s="35"/>
      <c r="V40" s="40">
        <v>171973.4345</v>
      </c>
      <c r="W40" s="68" t="s">
        <v>193</v>
      </c>
      <c r="X40" s="64">
        <f t="shared" si="3"/>
        <v>99.618271271308984</v>
      </c>
      <c r="Y40" s="35"/>
    </row>
    <row r="41" spans="1:25" s="69" customFormat="1" ht="37.5" x14ac:dyDescent="0.25">
      <c r="A41" s="70" t="s">
        <v>242</v>
      </c>
      <c r="B41" s="35">
        <v>0</v>
      </c>
      <c r="C41" s="64" t="s">
        <v>193</v>
      </c>
      <c r="D41" s="35">
        <v>0</v>
      </c>
      <c r="E41" s="64" t="s">
        <v>193</v>
      </c>
      <c r="F41" s="35">
        <v>0</v>
      </c>
      <c r="G41" s="64" t="s">
        <v>193</v>
      </c>
      <c r="H41" s="35">
        <v>0</v>
      </c>
      <c r="I41" s="64" t="s">
        <v>193</v>
      </c>
      <c r="J41" s="35"/>
      <c r="K41" s="64" t="s">
        <v>193</v>
      </c>
      <c r="L41" s="64" t="e">
        <f t="shared" ref="L41:L44" si="13">J41/B41*100</f>
        <v>#DIV/0!</v>
      </c>
      <c r="M41" s="64" t="e">
        <f t="shared" ref="M41:M44" si="14">J41/D41*100</f>
        <v>#DIV/0!</v>
      </c>
      <c r="N41" s="40">
        <v>0</v>
      </c>
      <c r="O41" s="40" t="s">
        <v>193</v>
      </c>
      <c r="P41" s="64" t="e">
        <f t="shared" si="1"/>
        <v>#DIV/0!</v>
      </c>
      <c r="Q41" s="35"/>
      <c r="R41" s="40">
        <v>0</v>
      </c>
      <c r="S41" s="68" t="s">
        <v>193</v>
      </c>
      <c r="T41" s="64" t="e">
        <f t="shared" si="2"/>
        <v>#DIV/0!</v>
      </c>
      <c r="U41" s="35"/>
      <c r="V41" s="40">
        <v>0</v>
      </c>
      <c r="W41" s="68" t="s">
        <v>193</v>
      </c>
      <c r="X41" s="64"/>
      <c r="Y41" s="35"/>
    </row>
    <row r="42" spans="1:25" s="69" customFormat="1" ht="18.75" x14ac:dyDescent="0.25">
      <c r="A42" s="62" t="s">
        <v>68</v>
      </c>
      <c r="B42" s="35">
        <v>233.20599999999999</v>
      </c>
      <c r="C42" s="64" t="s">
        <v>193</v>
      </c>
      <c r="D42" s="35">
        <v>0</v>
      </c>
      <c r="E42" s="64" t="s">
        <v>193</v>
      </c>
      <c r="F42" s="35">
        <v>0</v>
      </c>
      <c r="G42" s="64" t="s">
        <v>193</v>
      </c>
      <c r="H42" s="35">
        <v>0</v>
      </c>
      <c r="I42" s="64" t="s">
        <v>193</v>
      </c>
      <c r="J42" s="35"/>
      <c r="K42" s="64" t="s">
        <v>193</v>
      </c>
      <c r="L42" s="64">
        <f t="shared" si="13"/>
        <v>0</v>
      </c>
      <c r="M42" s="64" t="e">
        <f t="shared" si="14"/>
        <v>#DIV/0!</v>
      </c>
      <c r="N42" s="40">
        <v>0</v>
      </c>
      <c r="O42" s="40" t="s">
        <v>193</v>
      </c>
      <c r="P42" s="64" t="e">
        <f t="shared" si="1"/>
        <v>#DIV/0!</v>
      </c>
      <c r="Q42" s="35"/>
      <c r="R42" s="40">
        <v>0</v>
      </c>
      <c r="S42" s="68" t="s">
        <v>193</v>
      </c>
      <c r="T42" s="64" t="e">
        <f t="shared" si="2"/>
        <v>#DIV/0!</v>
      </c>
      <c r="U42" s="35"/>
      <c r="V42" s="40">
        <v>0</v>
      </c>
      <c r="W42" s="68" t="s">
        <v>193</v>
      </c>
      <c r="X42" s="64" t="e">
        <f t="shared" si="3"/>
        <v>#DIV/0!</v>
      </c>
      <c r="Y42" s="35"/>
    </row>
    <row r="43" spans="1:25" s="69" customFormat="1" ht="56.25" x14ac:dyDescent="0.25">
      <c r="A43" s="62" t="s">
        <v>240</v>
      </c>
      <c r="B43" s="35">
        <v>0</v>
      </c>
      <c r="C43" s="64" t="s">
        <v>193</v>
      </c>
      <c r="D43" s="35">
        <v>28100.24424</v>
      </c>
      <c r="E43" s="64" t="s">
        <v>193</v>
      </c>
      <c r="F43" s="35">
        <v>0</v>
      </c>
      <c r="G43" s="64" t="s">
        <v>193</v>
      </c>
      <c r="H43" s="35">
        <v>0</v>
      </c>
      <c r="I43" s="64" t="s">
        <v>193</v>
      </c>
      <c r="J43" s="35"/>
      <c r="K43" s="64" t="s">
        <v>193</v>
      </c>
      <c r="L43" s="64" t="e">
        <f t="shared" si="13"/>
        <v>#DIV/0!</v>
      </c>
      <c r="M43" s="64">
        <f t="shared" si="14"/>
        <v>0</v>
      </c>
      <c r="N43" s="40">
        <v>0</v>
      </c>
      <c r="O43" s="40" t="s">
        <v>193</v>
      </c>
      <c r="P43" s="64" t="e">
        <f t="shared" si="1"/>
        <v>#DIV/0!</v>
      </c>
      <c r="Q43" s="35"/>
      <c r="R43" s="40">
        <v>0</v>
      </c>
      <c r="S43" s="68" t="s">
        <v>193</v>
      </c>
      <c r="T43" s="64" t="e">
        <f t="shared" si="2"/>
        <v>#DIV/0!</v>
      </c>
      <c r="U43" s="35"/>
      <c r="V43" s="40">
        <v>0</v>
      </c>
      <c r="W43" s="68" t="s">
        <v>193</v>
      </c>
      <c r="X43" s="64" t="e">
        <f t="shared" si="3"/>
        <v>#DIV/0!</v>
      </c>
      <c r="Y43" s="35"/>
    </row>
    <row r="44" spans="1:25" s="69" customFormat="1" ht="37.5" x14ac:dyDescent="0.25">
      <c r="A44" s="62" t="s">
        <v>241</v>
      </c>
      <c r="B44" s="35">
        <v>-146242.04376</v>
      </c>
      <c r="C44" s="64" t="s">
        <v>193</v>
      </c>
      <c r="D44" s="35">
        <v>-65978.43621</v>
      </c>
      <c r="E44" s="64" t="s">
        <v>193</v>
      </c>
      <c r="F44" s="35">
        <v>0</v>
      </c>
      <c r="G44" s="64" t="s">
        <v>193</v>
      </c>
      <c r="H44" s="35">
        <v>0</v>
      </c>
      <c r="I44" s="64" t="s">
        <v>193</v>
      </c>
      <c r="J44" s="35"/>
      <c r="K44" s="64" t="s">
        <v>193</v>
      </c>
      <c r="L44" s="64">
        <f t="shared" si="13"/>
        <v>0</v>
      </c>
      <c r="M44" s="64">
        <f t="shared" si="14"/>
        <v>0</v>
      </c>
      <c r="N44" s="40">
        <v>0</v>
      </c>
      <c r="O44" s="40" t="s">
        <v>193</v>
      </c>
      <c r="P44" s="64" t="e">
        <f t="shared" si="1"/>
        <v>#DIV/0!</v>
      </c>
      <c r="Q44" s="35"/>
      <c r="R44" s="40">
        <v>0</v>
      </c>
      <c r="S44" s="68" t="s">
        <v>193</v>
      </c>
      <c r="T44" s="64" t="e">
        <f t="shared" si="2"/>
        <v>#DIV/0!</v>
      </c>
      <c r="U44" s="35"/>
      <c r="V44" s="40">
        <v>0</v>
      </c>
      <c r="W44" s="68" t="s">
        <v>193</v>
      </c>
      <c r="X44" s="64"/>
      <c r="Y44" s="35"/>
    </row>
    <row r="45" spans="1:25" s="59" customFormat="1" ht="18.75" x14ac:dyDescent="0.3">
      <c r="A45" s="56" t="s">
        <v>55</v>
      </c>
      <c r="B45" s="57">
        <f>B9+B35</f>
        <v>6384984.9030499998</v>
      </c>
      <c r="C45" s="57">
        <f t="shared" ref="C45:K45" si="15">C9+C35</f>
        <v>0</v>
      </c>
      <c r="D45" s="57">
        <f t="shared" si="15"/>
        <v>6697124.3859000001</v>
      </c>
      <c r="E45" s="57">
        <f t="shared" si="15"/>
        <v>0</v>
      </c>
      <c r="F45" s="57">
        <f t="shared" si="15"/>
        <v>7683986.1146499999</v>
      </c>
      <c r="G45" s="57">
        <f t="shared" si="15"/>
        <v>0</v>
      </c>
      <c r="H45" s="57">
        <f t="shared" si="15"/>
        <v>8243549.9701300003</v>
      </c>
      <c r="I45" s="57">
        <f t="shared" si="15"/>
        <v>0</v>
      </c>
      <c r="J45" s="57">
        <f t="shared" si="15"/>
        <v>8479826.2800000012</v>
      </c>
      <c r="K45" s="57">
        <f t="shared" si="15"/>
        <v>0</v>
      </c>
      <c r="L45" s="57">
        <f t="shared" si="5"/>
        <v>132.80886969598521</v>
      </c>
      <c r="M45" s="57">
        <f t="shared" si="6"/>
        <v>126.61891569243164</v>
      </c>
      <c r="N45" s="58">
        <f>N9+N35</f>
        <v>7653208.1266999999</v>
      </c>
      <c r="O45" s="58">
        <f>O9+O35</f>
        <v>0</v>
      </c>
      <c r="P45" s="57">
        <f t="shared" si="1"/>
        <v>90.251944721443039</v>
      </c>
      <c r="Q45" s="31"/>
      <c r="R45" s="58">
        <f>R9+R35</f>
        <v>7830481.7284300001</v>
      </c>
      <c r="S45" s="58">
        <f>S9+S35</f>
        <v>0</v>
      </c>
      <c r="T45" s="57">
        <f t="shared" si="2"/>
        <v>102.31633060012493</v>
      </c>
      <c r="U45" s="31"/>
      <c r="V45" s="58">
        <f>V9+V35</f>
        <v>7855921.5997800007</v>
      </c>
      <c r="W45" s="58">
        <f>W9+W35</f>
        <v>0</v>
      </c>
      <c r="X45" s="57">
        <f t="shared" si="3"/>
        <v>100.32488258363004</v>
      </c>
      <c r="Y45" s="32"/>
    </row>
    <row r="46" spans="1:25" s="72" customFormat="1" ht="18.75" x14ac:dyDescent="0.25">
      <c r="A46" s="138" t="s">
        <v>87</v>
      </c>
      <c r="B46" s="89">
        <f>B47+B48+B49+B50+B51+B52+B53+B54+B55+B56+B57+B58+B59</f>
        <v>323507.19</v>
      </c>
      <c r="C46" s="30"/>
      <c r="D46" s="89">
        <f>D47+D48+D49+D50+D51+D52+D53+D54+D55+D56+D57+D58+D59</f>
        <v>350029.48</v>
      </c>
      <c r="E46" s="30"/>
      <c r="F46" s="89">
        <f>F47+F48+F49+F50+F51+F52+F53+F54+F55+F56+F57+F58+F59</f>
        <v>365761.1</v>
      </c>
      <c r="G46" s="30"/>
      <c r="H46" s="89">
        <f>H47+H48+H49+H50+H51+H52+H53+H54+H55+H56+H57+H58+H59</f>
        <v>340935.8</v>
      </c>
      <c r="I46" s="30"/>
      <c r="J46" s="89">
        <f>J47+J48+J49+J50+J51+J52+J53+J54+J55+J56+J57+J58+J59</f>
        <v>356725.8</v>
      </c>
      <c r="K46" s="30"/>
      <c r="L46" s="68">
        <f t="shared" si="5"/>
        <v>110.26827564481643</v>
      </c>
      <c r="M46" s="68">
        <f t="shared" si="6"/>
        <v>101.9130731502958</v>
      </c>
      <c r="N46" s="58">
        <f>N47+N48+N49+N50+N51+N52+N53+N54+N55+N56+N57+N58+N59</f>
        <v>411228.7</v>
      </c>
      <c r="O46" s="146"/>
      <c r="P46" s="68">
        <f t="shared" si="1"/>
        <v>115.27865380076238</v>
      </c>
      <c r="Q46" s="30"/>
      <c r="R46" s="89">
        <f>R47+R48+R49+R50+R51+R52+R53+R54+R55+R56+R57+R58+R59</f>
        <v>404426.30000000005</v>
      </c>
      <c r="S46" s="89"/>
      <c r="T46" s="58">
        <f t="shared" si="2"/>
        <v>98.345835297974105</v>
      </c>
      <c r="U46" s="30"/>
      <c r="V46" s="89">
        <f>V47+V48+V49+V50+V51+V52+V53+V54+V55+V56+V57+V58+V59</f>
        <v>404426.30000000005</v>
      </c>
      <c r="W46" s="144"/>
      <c r="X46" s="68">
        <f t="shared" si="3"/>
        <v>100</v>
      </c>
      <c r="Y46" s="139"/>
    </row>
    <row r="47" spans="1:25" s="69" customFormat="1" ht="18.75" x14ac:dyDescent="0.25">
      <c r="A47" s="62" t="s">
        <v>159</v>
      </c>
      <c r="B47" s="34"/>
      <c r="C47" s="63" t="s">
        <v>193</v>
      </c>
      <c r="D47" s="34"/>
      <c r="E47" s="63" t="s">
        <v>193</v>
      </c>
      <c r="F47" s="34"/>
      <c r="G47" s="63" t="s">
        <v>193</v>
      </c>
      <c r="H47" s="34"/>
      <c r="I47" s="63" t="s">
        <v>193</v>
      </c>
      <c r="J47" s="34"/>
      <c r="K47" s="63" t="s">
        <v>193</v>
      </c>
      <c r="L47" s="64" t="e">
        <f t="shared" ref="L47:L79" si="16">J47/B47*100</f>
        <v>#DIV/0!</v>
      </c>
      <c r="M47" s="64" t="e">
        <f t="shared" ref="M47:M79" si="17">J47/D47*100</f>
        <v>#DIV/0!</v>
      </c>
      <c r="N47" s="36"/>
      <c r="O47" s="148" t="s">
        <v>193</v>
      </c>
      <c r="P47" s="64" t="e">
        <f t="shared" ref="P47:P79" si="18">N47/J47*100</f>
        <v>#DIV/0!</v>
      </c>
      <c r="Q47" s="37"/>
      <c r="R47" s="30"/>
      <c r="S47" s="144" t="s">
        <v>193</v>
      </c>
      <c r="T47" s="71" t="e">
        <f t="shared" ref="T47:T79" si="19">R47/N47*100</f>
        <v>#DIV/0!</v>
      </c>
      <c r="U47" s="37"/>
      <c r="V47" s="30"/>
      <c r="W47" s="144" t="s">
        <v>193</v>
      </c>
      <c r="X47" s="64" t="e">
        <f t="shared" ref="X47:X79" si="20">V47/R47*100</f>
        <v>#DIV/0!</v>
      </c>
      <c r="Y47" s="38"/>
    </row>
    <row r="48" spans="1:25" s="69" customFormat="1" ht="37.5" x14ac:dyDescent="0.25">
      <c r="A48" s="62" t="s">
        <v>88</v>
      </c>
      <c r="B48" s="34"/>
      <c r="C48" s="63" t="s">
        <v>193</v>
      </c>
      <c r="D48" s="34"/>
      <c r="E48" s="63" t="s">
        <v>193</v>
      </c>
      <c r="F48" s="34"/>
      <c r="G48" s="63" t="s">
        <v>193</v>
      </c>
      <c r="H48" s="34"/>
      <c r="I48" s="63" t="s">
        <v>193</v>
      </c>
      <c r="J48" s="34"/>
      <c r="K48" s="63" t="s">
        <v>193</v>
      </c>
      <c r="L48" s="64" t="e">
        <f t="shared" si="16"/>
        <v>#DIV/0!</v>
      </c>
      <c r="M48" s="64" t="e">
        <f t="shared" si="17"/>
        <v>#DIV/0!</v>
      </c>
      <c r="N48" s="39"/>
      <c r="O48" s="149" t="s">
        <v>193</v>
      </c>
      <c r="P48" s="64" t="e">
        <f t="shared" si="18"/>
        <v>#DIV/0!</v>
      </c>
      <c r="Q48" s="37"/>
      <c r="R48" s="30"/>
      <c r="S48" s="144" t="s">
        <v>193</v>
      </c>
      <c r="T48" s="71" t="e">
        <f t="shared" si="19"/>
        <v>#DIV/0!</v>
      </c>
      <c r="U48" s="37"/>
      <c r="V48" s="30"/>
      <c r="W48" s="144" t="s">
        <v>193</v>
      </c>
      <c r="X48" s="64" t="e">
        <f t="shared" si="20"/>
        <v>#DIV/0!</v>
      </c>
      <c r="Y48" s="38"/>
    </row>
    <row r="49" spans="1:25" s="69" customFormat="1" ht="37.5" x14ac:dyDescent="0.25">
      <c r="A49" s="62" t="s">
        <v>89</v>
      </c>
      <c r="B49" s="34">
        <v>12571.29</v>
      </c>
      <c r="C49" s="63" t="s">
        <v>193</v>
      </c>
      <c r="D49" s="34">
        <v>14063.84</v>
      </c>
      <c r="E49" s="63" t="s">
        <v>193</v>
      </c>
      <c r="F49" s="34">
        <v>9755.4</v>
      </c>
      <c r="G49" s="63" t="s">
        <v>193</v>
      </c>
      <c r="H49" s="34">
        <v>12471.9</v>
      </c>
      <c r="I49" s="63" t="s">
        <v>193</v>
      </c>
      <c r="J49" s="34">
        <v>13053.9</v>
      </c>
      <c r="K49" s="63" t="s">
        <v>193</v>
      </c>
      <c r="L49" s="64">
        <f t="shared" si="16"/>
        <v>103.83898549790831</v>
      </c>
      <c r="M49" s="64">
        <f t="shared" si="17"/>
        <v>92.818888724558875</v>
      </c>
      <c r="N49" s="36">
        <v>11017.4</v>
      </c>
      <c r="O49" s="148" t="s">
        <v>193</v>
      </c>
      <c r="P49" s="64">
        <f t="shared" si="18"/>
        <v>84.399298293996424</v>
      </c>
      <c r="Q49" s="37"/>
      <c r="R49" s="30">
        <v>11017.4</v>
      </c>
      <c r="S49" s="144" t="s">
        <v>193</v>
      </c>
      <c r="T49" s="71">
        <f t="shared" si="19"/>
        <v>100</v>
      </c>
      <c r="U49" s="37"/>
      <c r="V49" s="30">
        <v>11017.4</v>
      </c>
      <c r="W49" s="144" t="s">
        <v>193</v>
      </c>
      <c r="X49" s="64">
        <f t="shared" si="20"/>
        <v>100</v>
      </c>
      <c r="Y49" s="38"/>
    </row>
    <row r="50" spans="1:25" s="69" customFormat="1" ht="37.5" x14ac:dyDescent="0.25">
      <c r="A50" s="62" t="s">
        <v>243</v>
      </c>
      <c r="B50" s="34">
        <v>154487.4</v>
      </c>
      <c r="C50" s="63" t="s">
        <v>193</v>
      </c>
      <c r="D50" s="34">
        <v>167963.17</v>
      </c>
      <c r="E50" s="63" t="s">
        <v>193</v>
      </c>
      <c r="F50" s="34">
        <v>127811.68</v>
      </c>
      <c r="G50" s="63" t="s">
        <v>193</v>
      </c>
      <c r="H50" s="34">
        <v>166263.09</v>
      </c>
      <c r="I50" s="63" t="s">
        <v>193</v>
      </c>
      <c r="J50" s="34">
        <v>183321.09</v>
      </c>
      <c r="K50" s="63" t="s">
        <v>193</v>
      </c>
      <c r="L50" s="64">
        <f t="shared" si="16"/>
        <v>118.6641046454274</v>
      </c>
      <c r="M50" s="64">
        <f t="shared" si="17"/>
        <v>109.1436235693813</v>
      </c>
      <c r="N50" s="36">
        <v>128805.7</v>
      </c>
      <c r="O50" s="148" t="s">
        <v>193</v>
      </c>
      <c r="P50" s="64">
        <f t="shared" si="18"/>
        <v>70.262346792723079</v>
      </c>
      <c r="Q50" s="37"/>
      <c r="R50" s="30">
        <v>129105.7</v>
      </c>
      <c r="S50" s="144" t="s">
        <v>193</v>
      </c>
      <c r="T50" s="71">
        <f t="shared" si="19"/>
        <v>100.23290894735248</v>
      </c>
      <c r="U50" s="37"/>
      <c r="V50" s="30">
        <v>129105.7</v>
      </c>
      <c r="W50" s="144" t="s">
        <v>193</v>
      </c>
      <c r="X50" s="64">
        <f t="shared" si="20"/>
        <v>100</v>
      </c>
      <c r="Y50" s="38"/>
    </row>
    <row r="51" spans="1:25" s="69" customFormat="1" ht="18.75" x14ac:dyDescent="0.25">
      <c r="A51" s="62" t="s">
        <v>90</v>
      </c>
      <c r="B51" s="34"/>
      <c r="C51" s="63" t="s">
        <v>193</v>
      </c>
      <c r="D51" s="34">
        <v>1137.5999999999999</v>
      </c>
      <c r="E51" s="63" t="s">
        <v>193</v>
      </c>
      <c r="F51" s="34">
        <v>16.5</v>
      </c>
      <c r="G51" s="63" t="s">
        <v>193</v>
      </c>
      <c r="H51" s="34">
        <v>16.5</v>
      </c>
      <c r="I51" s="63" t="s">
        <v>193</v>
      </c>
      <c r="J51" s="34">
        <v>16.5</v>
      </c>
      <c r="K51" s="63" t="s">
        <v>193</v>
      </c>
      <c r="L51" s="64" t="e">
        <f t="shared" si="16"/>
        <v>#DIV/0!</v>
      </c>
      <c r="M51" s="64">
        <f t="shared" si="17"/>
        <v>1.4504219409282701</v>
      </c>
      <c r="N51" s="36">
        <v>17.100000000000001</v>
      </c>
      <c r="O51" s="148" t="s">
        <v>193</v>
      </c>
      <c r="P51" s="64">
        <f t="shared" si="18"/>
        <v>103.63636363636364</v>
      </c>
      <c r="Q51" s="37"/>
      <c r="R51" s="30">
        <v>14.7</v>
      </c>
      <c r="S51" s="144" t="s">
        <v>193</v>
      </c>
      <c r="T51" s="71">
        <f t="shared" si="19"/>
        <v>85.964912280701739</v>
      </c>
      <c r="U51" s="37"/>
      <c r="V51" s="30">
        <v>14.7</v>
      </c>
      <c r="W51" s="144" t="s">
        <v>193</v>
      </c>
      <c r="X51" s="64">
        <f t="shared" si="20"/>
        <v>100</v>
      </c>
      <c r="Y51" s="38"/>
    </row>
    <row r="52" spans="1:25" s="69" customFormat="1" ht="37.5" x14ac:dyDescent="0.25">
      <c r="A52" s="62" t="s">
        <v>91</v>
      </c>
      <c r="B52" s="34"/>
      <c r="C52" s="63" t="s">
        <v>193</v>
      </c>
      <c r="D52" s="34"/>
      <c r="E52" s="63" t="s">
        <v>193</v>
      </c>
      <c r="F52" s="34"/>
      <c r="G52" s="63" t="s">
        <v>193</v>
      </c>
      <c r="H52" s="34"/>
      <c r="I52" s="63" t="s">
        <v>193</v>
      </c>
      <c r="J52" s="34"/>
      <c r="K52" s="63" t="s">
        <v>193</v>
      </c>
      <c r="L52" s="64" t="e">
        <f t="shared" si="16"/>
        <v>#DIV/0!</v>
      </c>
      <c r="M52" s="64" t="e">
        <f t="shared" si="17"/>
        <v>#DIV/0!</v>
      </c>
      <c r="N52" s="36"/>
      <c r="O52" s="148" t="s">
        <v>193</v>
      </c>
      <c r="P52" s="64" t="e">
        <f t="shared" si="18"/>
        <v>#DIV/0!</v>
      </c>
      <c r="Q52" s="37"/>
      <c r="R52" s="30"/>
      <c r="S52" s="144" t="s">
        <v>193</v>
      </c>
      <c r="T52" s="71" t="e">
        <f t="shared" si="19"/>
        <v>#DIV/0!</v>
      </c>
      <c r="U52" s="37"/>
      <c r="V52" s="30"/>
      <c r="W52" s="144" t="s">
        <v>193</v>
      </c>
      <c r="X52" s="64" t="e">
        <f t="shared" si="20"/>
        <v>#DIV/0!</v>
      </c>
      <c r="Y52" s="38"/>
    </row>
    <row r="53" spans="1:25" s="69" customFormat="1" ht="18.75" x14ac:dyDescent="0.25">
      <c r="A53" s="62" t="s">
        <v>92</v>
      </c>
      <c r="B53" s="34"/>
      <c r="C53" s="63" t="s">
        <v>193</v>
      </c>
      <c r="D53" s="34">
        <v>2100</v>
      </c>
      <c r="E53" s="63" t="s">
        <v>193</v>
      </c>
      <c r="F53" s="34">
        <v>2200</v>
      </c>
      <c r="G53" s="63" t="s">
        <v>193</v>
      </c>
      <c r="H53" s="34">
        <v>2200</v>
      </c>
      <c r="I53" s="63" t="s">
        <v>193</v>
      </c>
      <c r="J53" s="34">
        <v>2200</v>
      </c>
      <c r="K53" s="63" t="s">
        <v>193</v>
      </c>
      <c r="L53" s="64" t="e">
        <f t="shared" si="16"/>
        <v>#DIV/0!</v>
      </c>
      <c r="M53" s="64">
        <f t="shared" si="17"/>
        <v>104.76190476190477</v>
      </c>
      <c r="N53" s="36">
        <v>7000</v>
      </c>
      <c r="O53" s="148" t="s">
        <v>193</v>
      </c>
      <c r="P53" s="64">
        <f t="shared" si="18"/>
        <v>318.18181818181819</v>
      </c>
      <c r="Q53" s="37"/>
      <c r="R53" s="30"/>
      <c r="S53" s="144" t="s">
        <v>193</v>
      </c>
      <c r="T53" s="71">
        <f t="shared" si="19"/>
        <v>0</v>
      </c>
      <c r="U53" s="37"/>
      <c r="V53" s="30"/>
      <c r="W53" s="144" t="s">
        <v>193</v>
      </c>
      <c r="X53" s="64" t="e">
        <f t="shared" si="20"/>
        <v>#DIV/0!</v>
      </c>
      <c r="Y53" s="38"/>
    </row>
    <row r="54" spans="1:25" s="69" customFormat="1" ht="18.75" x14ac:dyDescent="0.25">
      <c r="A54" s="62" t="s">
        <v>93</v>
      </c>
      <c r="B54" s="34"/>
      <c r="C54" s="63" t="s">
        <v>193</v>
      </c>
      <c r="D54" s="34"/>
      <c r="E54" s="63" t="s">
        <v>193</v>
      </c>
      <c r="F54" s="34"/>
      <c r="G54" s="63" t="s">
        <v>193</v>
      </c>
      <c r="H54" s="34"/>
      <c r="I54" s="63" t="s">
        <v>193</v>
      </c>
      <c r="J54" s="34"/>
      <c r="K54" s="63" t="s">
        <v>193</v>
      </c>
      <c r="L54" s="64" t="e">
        <f t="shared" si="16"/>
        <v>#DIV/0!</v>
      </c>
      <c r="M54" s="64" t="e">
        <f t="shared" si="17"/>
        <v>#DIV/0!</v>
      </c>
      <c r="N54" s="36"/>
      <c r="O54" s="148" t="s">
        <v>193</v>
      </c>
      <c r="P54" s="64" t="e">
        <f t="shared" si="18"/>
        <v>#DIV/0!</v>
      </c>
      <c r="Q54" s="37"/>
      <c r="R54" s="30"/>
      <c r="S54" s="144" t="s">
        <v>193</v>
      </c>
      <c r="T54" s="71" t="e">
        <f t="shared" si="19"/>
        <v>#DIV/0!</v>
      </c>
      <c r="U54" s="37"/>
      <c r="V54" s="30"/>
      <c r="W54" s="144" t="s">
        <v>193</v>
      </c>
      <c r="X54" s="64" t="e">
        <f t="shared" si="20"/>
        <v>#DIV/0!</v>
      </c>
      <c r="Y54" s="38"/>
    </row>
    <row r="55" spans="1:25" s="69" customFormat="1" ht="18.75" x14ac:dyDescent="0.25">
      <c r="A55" s="62" t="s">
        <v>160</v>
      </c>
      <c r="B55" s="34"/>
      <c r="C55" s="63" t="s">
        <v>193</v>
      </c>
      <c r="D55" s="34"/>
      <c r="E55" s="63" t="s">
        <v>193</v>
      </c>
      <c r="F55" s="34"/>
      <c r="G55" s="63" t="s">
        <v>193</v>
      </c>
      <c r="H55" s="34"/>
      <c r="I55" s="63" t="s">
        <v>193</v>
      </c>
      <c r="J55" s="34"/>
      <c r="K55" s="63" t="s">
        <v>193</v>
      </c>
      <c r="L55" s="64" t="e">
        <f t="shared" si="16"/>
        <v>#DIV/0!</v>
      </c>
      <c r="M55" s="64" t="e">
        <f t="shared" si="17"/>
        <v>#DIV/0!</v>
      </c>
      <c r="N55" s="36"/>
      <c r="O55" s="148" t="s">
        <v>193</v>
      </c>
      <c r="P55" s="64" t="e">
        <f t="shared" si="18"/>
        <v>#DIV/0!</v>
      </c>
      <c r="Q55" s="37"/>
      <c r="R55" s="30"/>
      <c r="S55" s="144" t="s">
        <v>193</v>
      </c>
      <c r="T55" s="71" t="e">
        <f t="shared" si="19"/>
        <v>#DIV/0!</v>
      </c>
      <c r="U55" s="37"/>
      <c r="V55" s="30"/>
      <c r="W55" s="144" t="s">
        <v>193</v>
      </c>
      <c r="X55" s="64" t="e">
        <f t="shared" si="20"/>
        <v>#DIV/0!</v>
      </c>
      <c r="Y55" s="38"/>
    </row>
    <row r="56" spans="1:25" s="69" customFormat="1" ht="18.75" x14ac:dyDescent="0.25">
      <c r="A56" s="62" t="s">
        <v>161</v>
      </c>
      <c r="B56" s="34"/>
      <c r="C56" s="63" t="s">
        <v>193</v>
      </c>
      <c r="D56" s="34"/>
      <c r="E56" s="63" t="s">
        <v>193</v>
      </c>
      <c r="F56" s="34"/>
      <c r="G56" s="63" t="s">
        <v>193</v>
      </c>
      <c r="H56" s="34"/>
      <c r="I56" s="63" t="s">
        <v>193</v>
      </c>
      <c r="J56" s="34"/>
      <c r="K56" s="63" t="s">
        <v>193</v>
      </c>
      <c r="L56" s="64" t="e">
        <f t="shared" si="16"/>
        <v>#DIV/0!</v>
      </c>
      <c r="M56" s="64" t="e">
        <f t="shared" si="17"/>
        <v>#DIV/0!</v>
      </c>
      <c r="N56" s="36"/>
      <c r="O56" s="148" t="s">
        <v>193</v>
      </c>
      <c r="P56" s="64" t="e">
        <f t="shared" si="18"/>
        <v>#DIV/0!</v>
      </c>
      <c r="Q56" s="37"/>
      <c r="R56" s="30"/>
      <c r="S56" s="144" t="s">
        <v>193</v>
      </c>
      <c r="T56" s="71" t="e">
        <f t="shared" si="19"/>
        <v>#DIV/0!</v>
      </c>
      <c r="U56" s="37"/>
      <c r="V56" s="30"/>
      <c r="W56" s="144" t="s">
        <v>193</v>
      </c>
      <c r="X56" s="64" t="e">
        <f t="shared" si="20"/>
        <v>#DIV/0!</v>
      </c>
      <c r="Y56" s="38"/>
    </row>
    <row r="57" spans="1:25" s="69" customFormat="1" ht="18.75" x14ac:dyDescent="0.25">
      <c r="A57" s="62" t="s">
        <v>94</v>
      </c>
      <c r="B57" s="34"/>
      <c r="C57" s="63" t="s">
        <v>193</v>
      </c>
      <c r="D57" s="34"/>
      <c r="E57" s="63" t="s">
        <v>193</v>
      </c>
      <c r="F57" s="34">
        <v>2000</v>
      </c>
      <c r="G57" s="63" t="s">
        <v>193</v>
      </c>
      <c r="H57" s="34">
        <v>1850</v>
      </c>
      <c r="I57" s="63" t="s">
        <v>193</v>
      </c>
      <c r="J57" s="34">
        <v>0</v>
      </c>
      <c r="K57" s="63" t="s">
        <v>193</v>
      </c>
      <c r="L57" s="64" t="e">
        <f t="shared" si="16"/>
        <v>#DIV/0!</v>
      </c>
      <c r="M57" s="64" t="e">
        <f t="shared" si="17"/>
        <v>#DIV/0!</v>
      </c>
      <c r="N57" s="39">
        <v>2000</v>
      </c>
      <c r="O57" s="149" t="s">
        <v>193</v>
      </c>
      <c r="P57" s="64" t="e">
        <f t="shared" si="18"/>
        <v>#DIV/0!</v>
      </c>
      <c r="Q57" s="37"/>
      <c r="R57" s="30">
        <v>2000</v>
      </c>
      <c r="S57" s="144" t="s">
        <v>193</v>
      </c>
      <c r="T57" s="71">
        <f t="shared" si="19"/>
        <v>100</v>
      </c>
      <c r="U57" s="37"/>
      <c r="V57" s="30">
        <v>2000</v>
      </c>
      <c r="W57" s="144" t="s">
        <v>193</v>
      </c>
      <c r="X57" s="64">
        <f t="shared" si="20"/>
        <v>100</v>
      </c>
      <c r="Y57" s="38"/>
    </row>
    <row r="58" spans="1:25" s="69" customFormat="1" ht="18.75" x14ac:dyDescent="0.25">
      <c r="A58" s="62" t="s">
        <v>95</v>
      </c>
      <c r="B58" s="34"/>
      <c r="C58" s="63" t="s">
        <v>193</v>
      </c>
      <c r="D58" s="34"/>
      <c r="E58" s="63" t="s">
        <v>193</v>
      </c>
      <c r="F58" s="34"/>
      <c r="G58" s="63" t="s">
        <v>193</v>
      </c>
      <c r="H58" s="34"/>
      <c r="I58" s="63" t="s">
        <v>193</v>
      </c>
      <c r="J58" s="34"/>
      <c r="K58" s="63" t="s">
        <v>193</v>
      </c>
      <c r="L58" s="64" t="e">
        <f t="shared" si="16"/>
        <v>#DIV/0!</v>
      </c>
      <c r="M58" s="64" t="e">
        <f t="shared" si="17"/>
        <v>#DIV/0!</v>
      </c>
      <c r="N58" s="36"/>
      <c r="O58" s="148" t="s">
        <v>193</v>
      </c>
      <c r="P58" s="64" t="e">
        <f t="shared" si="18"/>
        <v>#DIV/0!</v>
      </c>
      <c r="Q58" s="37"/>
      <c r="R58" s="30"/>
      <c r="S58" s="144" t="s">
        <v>193</v>
      </c>
      <c r="T58" s="71" t="e">
        <f t="shared" si="19"/>
        <v>#DIV/0!</v>
      </c>
      <c r="U58" s="37"/>
      <c r="V58" s="30"/>
      <c r="W58" s="144" t="s">
        <v>193</v>
      </c>
      <c r="X58" s="64" t="e">
        <f t="shared" si="20"/>
        <v>#DIV/0!</v>
      </c>
      <c r="Y58" s="38"/>
    </row>
    <row r="59" spans="1:25" s="69" customFormat="1" ht="18.75" x14ac:dyDescent="0.25">
      <c r="A59" s="62" t="s">
        <v>96</v>
      </c>
      <c r="B59" s="34">
        <v>156448.5</v>
      </c>
      <c r="C59" s="63" t="s">
        <v>193</v>
      </c>
      <c r="D59" s="34">
        <v>164764.87</v>
      </c>
      <c r="E59" s="63" t="s">
        <v>193</v>
      </c>
      <c r="F59" s="34">
        <v>223977.52</v>
      </c>
      <c r="G59" s="63" t="s">
        <v>193</v>
      </c>
      <c r="H59" s="34">
        <v>158134.31</v>
      </c>
      <c r="I59" s="63" t="s">
        <v>193</v>
      </c>
      <c r="J59" s="34">
        <v>158134.31</v>
      </c>
      <c r="K59" s="63" t="s">
        <v>193</v>
      </c>
      <c r="L59" s="64">
        <f t="shared" si="16"/>
        <v>101.07754948113916</v>
      </c>
      <c r="M59" s="64">
        <f t="shared" si="17"/>
        <v>95.975744101275964</v>
      </c>
      <c r="N59" s="36">
        <v>262388.5</v>
      </c>
      <c r="O59" s="148" t="s">
        <v>193</v>
      </c>
      <c r="P59" s="64">
        <f t="shared" si="18"/>
        <v>165.92762190570787</v>
      </c>
      <c r="Q59" s="37"/>
      <c r="R59" s="30">
        <v>262288.5</v>
      </c>
      <c r="S59" s="144" t="s">
        <v>193</v>
      </c>
      <c r="T59" s="71">
        <f t="shared" si="19"/>
        <v>99.961888573622701</v>
      </c>
      <c r="U59" s="37"/>
      <c r="V59" s="30">
        <v>262288.5</v>
      </c>
      <c r="W59" s="144" t="s">
        <v>193</v>
      </c>
      <c r="X59" s="64">
        <f t="shared" si="20"/>
        <v>100</v>
      </c>
      <c r="Y59" s="38"/>
    </row>
    <row r="60" spans="1:25" s="69" customFormat="1" ht="37.5" x14ac:dyDescent="0.25">
      <c r="A60" s="62" t="s">
        <v>202</v>
      </c>
      <c r="B60" s="34"/>
      <c r="C60" s="63" t="s">
        <v>193</v>
      </c>
      <c r="D60" s="34"/>
      <c r="E60" s="63" t="s">
        <v>193</v>
      </c>
      <c r="F60" s="34"/>
      <c r="G60" s="63" t="s">
        <v>193</v>
      </c>
      <c r="H60" s="34"/>
      <c r="I60" s="63" t="s">
        <v>193</v>
      </c>
      <c r="J60" s="34"/>
      <c r="K60" s="63" t="s">
        <v>193</v>
      </c>
      <c r="L60" s="142" t="s">
        <v>193</v>
      </c>
      <c r="M60" s="142" t="s">
        <v>193</v>
      </c>
      <c r="N60" s="36"/>
      <c r="O60" s="148" t="s">
        <v>193</v>
      </c>
      <c r="P60" s="142" t="s">
        <v>193</v>
      </c>
      <c r="Q60" s="142" t="s">
        <v>193</v>
      </c>
      <c r="R60" s="30"/>
      <c r="S60" s="144" t="s">
        <v>193</v>
      </c>
      <c r="T60" s="142" t="s">
        <v>193</v>
      </c>
      <c r="U60" s="142" t="s">
        <v>193</v>
      </c>
      <c r="V60" s="30"/>
      <c r="W60" s="144" t="s">
        <v>193</v>
      </c>
      <c r="X60" s="142" t="s">
        <v>193</v>
      </c>
      <c r="Y60" s="142" t="s">
        <v>193</v>
      </c>
    </row>
    <row r="61" spans="1:25" s="72" customFormat="1" ht="18.75" x14ac:dyDescent="0.25">
      <c r="A61" s="138" t="s">
        <v>97</v>
      </c>
      <c r="B61" s="89">
        <f>B62+B63+B64+B65+B66+B67+B68+B69</f>
        <v>0</v>
      </c>
      <c r="C61" s="144"/>
      <c r="D61" s="89">
        <f>D62+D63+D64+D65+D66+D67+D68+D69</f>
        <v>0</v>
      </c>
      <c r="E61" s="144"/>
      <c r="F61" s="89">
        <f>F62+F63+F64+F65+F66+F67+F68+F69</f>
        <v>0</v>
      </c>
      <c r="G61" s="144"/>
      <c r="H61" s="89">
        <f>H62+H63+H64+H65+H66+H67+H68+H69</f>
        <v>0</v>
      </c>
      <c r="I61" s="144"/>
      <c r="J61" s="89">
        <f>J62+J63+J64+J65+J66+J67+J68+J69</f>
        <v>0</v>
      </c>
      <c r="K61" s="144"/>
      <c r="L61" s="68" t="e">
        <f t="shared" ref="L61" si="21">J61/B61*100</f>
        <v>#DIV/0!</v>
      </c>
      <c r="M61" s="68" t="e">
        <f t="shared" ref="M61" si="22">J61/D61*100</f>
        <v>#DIV/0!</v>
      </c>
      <c r="N61" s="58">
        <f>N62+N63+N64+N65+N66+N67+N68+N69</f>
        <v>0</v>
      </c>
      <c r="O61" s="146"/>
      <c r="P61" s="68" t="e">
        <f t="shared" si="18"/>
        <v>#DIV/0!</v>
      </c>
      <c r="Q61" s="30"/>
      <c r="R61" s="89">
        <f>R62+R63+R64+R65+R66+R67+R68+R69</f>
        <v>0</v>
      </c>
      <c r="S61" s="144"/>
      <c r="T61" s="58" t="e">
        <f t="shared" si="19"/>
        <v>#DIV/0!</v>
      </c>
      <c r="U61" s="30"/>
      <c r="V61" s="89">
        <f>V62+V63+V64+V65+V66+V67+V68+V69</f>
        <v>0</v>
      </c>
      <c r="W61" s="144"/>
      <c r="X61" s="68" t="e">
        <f t="shared" si="20"/>
        <v>#DIV/0!</v>
      </c>
      <c r="Y61" s="139"/>
    </row>
    <row r="62" spans="1:25" s="69" customFormat="1" ht="18.75" x14ac:dyDescent="0.25">
      <c r="A62" s="62" t="s">
        <v>162</v>
      </c>
      <c r="B62" s="34"/>
      <c r="C62" s="63" t="s">
        <v>193</v>
      </c>
      <c r="D62" s="34"/>
      <c r="E62" s="63" t="s">
        <v>193</v>
      </c>
      <c r="F62" s="34"/>
      <c r="G62" s="63" t="s">
        <v>193</v>
      </c>
      <c r="H62" s="34"/>
      <c r="I62" s="63" t="s">
        <v>193</v>
      </c>
      <c r="J62" s="34"/>
      <c r="K62" s="63" t="s">
        <v>193</v>
      </c>
      <c r="L62" s="64" t="e">
        <f t="shared" si="16"/>
        <v>#DIV/0!</v>
      </c>
      <c r="M62" s="64" t="e">
        <f t="shared" si="17"/>
        <v>#DIV/0!</v>
      </c>
      <c r="N62" s="36"/>
      <c r="O62" s="148" t="s">
        <v>193</v>
      </c>
      <c r="P62" s="64" t="e">
        <f t="shared" si="18"/>
        <v>#DIV/0!</v>
      </c>
      <c r="Q62" s="37"/>
      <c r="R62" s="30"/>
      <c r="S62" s="144" t="s">
        <v>193</v>
      </c>
      <c r="T62" s="71" t="e">
        <f t="shared" si="19"/>
        <v>#DIV/0!</v>
      </c>
      <c r="U62" s="37"/>
      <c r="V62" s="30"/>
      <c r="W62" s="144" t="s">
        <v>193</v>
      </c>
      <c r="X62" s="64" t="e">
        <f t="shared" si="20"/>
        <v>#DIV/0!</v>
      </c>
      <c r="Y62" s="38"/>
    </row>
    <row r="63" spans="1:25" s="69" customFormat="1" ht="18.75" x14ac:dyDescent="0.25">
      <c r="A63" s="62" t="s">
        <v>98</v>
      </c>
      <c r="B63" s="34"/>
      <c r="C63" s="63" t="s">
        <v>193</v>
      </c>
      <c r="D63" s="34"/>
      <c r="E63" s="63" t="s">
        <v>193</v>
      </c>
      <c r="F63" s="34"/>
      <c r="G63" s="63" t="s">
        <v>193</v>
      </c>
      <c r="H63" s="34"/>
      <c r="I63" s="63" t="s">
        <v>193</v>
      </c>
      <c r="J63" s="34"/>
      <c r="K63" s="63" t="s">
        <v>193</v>
      </c>
      <c r="L63" s="64" t="e">
        <f t="shared" si="16"/>
        <v>#DIV/0!</v>
      </c>
      <c r="M63" s="64" t="e">
        <f t="shared" si="17"/>
        <v>#DIV/0!</v>
      </c>
      <c r="N63" s="36"/>
      <c r="O63" s="148" t="s">
        <v>193</v>
      </c>
      <c r="P63" s="64" t="e">
        <f t="shared" si="18"/>
        <v>#DIV/0!</v>
      </c>
      <c r="Q63" s="37"/>
      <c r="R63" s="30"/>
      <c r="S63" s="144" t="s">
        <v>193</v>
      </c>
      <c r="T63" s="71" t="e">
        <f t="shared" si="19"/>
        <v>#DIV/0!</v>
      </c>
      <c r="U63" s="37"/>
      <c r="V63" s="30"/>
      <c r="W63" s="144" t="s">
        <v>193</v>
      </c>
      <c r="X63" s="64" t="e">
        <f t="shared" si="20"/>
        <v>#DIV/0!</v>
      </c>
      <c r="Y63" s="38"/>
    </row>
    <row r="64" spans="1:25" s="69" customFormat="1" ht="18.75" x14ac:dyDescent="0.25">
      <c r="A64" s="62" t="s">
        <v>99</v>
      </c>
      <c r="B64" s="34"/>
      <c r="C64" s="63" t="s">
        <v>193</v>
      </c>
      <c r="D64" s="34"/>
      <c r="E64" s="63" t="s">
        <v>193</v>
      </c>
      <c r="F64" s="34"/>
      <c r="G64" s="63" t="s">
        <v>193</v>
      </c>
      <c r="H64" s="34"/>
      <c r="I64" s="63" t="s">
        <v>193</v>
      </c>
      <c r="J64" s="34"/>
      <c r="K64" s="63" t="s">
        <v>193</v>
      </c>
      <c r="L64" s="64" t="e">
        <f t="shared" si="16"/>
        <v>#DIV/0!</v>
      </c>
      <c r="M64" s="64" t="e">
        <f t="shared" si="17"/>
        <v>#DIV/0!</v>
      </c>
      <c r="N64" s="36"/>
      <c r="O64" s="148" t="s">
        <v>193</v>
      </c>
      <c r="P64" s="64" t="e">
        <f t="shared" si="18"/>
        <v>#DIV/0!</v>
      </c>
      <c r="Q64" s="37"/>
      <c r="R64" s="30"/>
      <c r="S64" s="144" t="s">
        <v>193</v>
      </c>
      <c r="T64" s="71" t="e">
        <f t="shared" si="19"/>
        <v>#DIV/0!</v>
      </c>
      <c r="U64" s="37"/>
      <c r="V64" s="30"/>
      <c r="W64" s="144" t="s">
        <v>193</v>
      </c>
      <c r="X64" s="64" t="e">
        <f t="shared" si="20"/>
        <v>#DIV/0!</v>
      </c>
      <c r="Y64" s="38"/>
    </row>
    <row r="65" spans="1:25" s="69" customFormat="1" ht="18.75" x14ac:dyDescent="0.25">
      <c r="A65" s="62" t="s">
        <v>163</v>
      </c>
      <c r="B65" s="34"/>
      <c r="C65" s="63" t="s">
        <v>193</v>
      </c>
      <c r="D65" s="34"/>
      <c r="E65" s="63" t="s">
        <v>193</v>
      </c>
      <c r="F65" s="34"/>
      <c r="G65" s="63" t="s">
        <v>193</v>
      </c>
      <c r="H65" s="34"/>
      <c r="I65" s="63" t="s">
        <v>193</v>
      </c>
      <c r="J65" s="34"/>
      <c r="K65" s="63" t="s">
        <v>193</v>
      </c>
      <c r="L65" s="64" t="e">
        <f t="shared" si="16"/>
        <v>#DIV/0!</v>
      </c>
      <c r="M65" s="64" t="e">
        <f t="shared" si="17"/>
        <v>#DIV/0!</v>
      </c>
      <c r="N65" s="36"/>
      <c r="O65" s="148" t="s">
        <v>193</v>
      </c>
      <c r="P65" s="64" t="e">
        <f t="shared" si="18"/>
        <v>#DIV/0!</v>
      </c>
      <c r="Q65" s="37"/>
      <c r="R65" s="30"/>
      <c r="S65" s="144" t="s">
        <v>193</v>
      </c>
      <c r="T65" s="71" t="e">
        <f t="shared" si="19"/>
        <v>#DIV/0!</v>
      </c>
      <c r="U65" s="37"/>
      <c r="V65" s="30"/>
      <c r="W65" s="144" t="s">
        <v>193</v>
      </c>
      <c r="X65" s="64" t="e">
        <f t="shared" si="20"/>
        <v>#DIV/0!</v>
      </c>
      <c r="Y65" s="38"/>
    </row>
    <row r="66" spans="1:25" s="69" customFormat="1" ht="18.75" x14ac:dyDescent="0.25">
      <c r="A66" s="62" t="s">
        <v>164</v>
      </c>
      <c r="B66" s="34"/>
      <c r="C66" s="63" t="s">
        <v>193</v>
      </c>
      <c r="D66" s="34"/>
      <c r="E66" s="63" t="s">
        <v>193</v>
      </c>
      <c r="F66" s="34"/>
      <c r="G66" s="63" t="s">
        <v>193</v>
      </c>
      <c r="H66" s="34"/>
      <c r="I66" s="63" t="s">
        <v>193</v>
      </c>
      <c r="J66" s="34"/>
      <c r="K66" s="63" t="s">
        <v>193</v>
      </c>
      <c r="L66" s="64" t="e">
        <f t="shared" si="16"/>
        <v>#DIV/0!</v>
      </c>
      <c r="M66" s="64" t="e">
        <f t="shared" si="17"/>
        <v>#DIV/0!</v>
      </c>
      <c r="N66" s="36"/>
      <c r="O66" s="148" t="s">
        <v>193</v>
      </c>
      <c r="P66" s="64" t="e">
        <f t="shared" si="18"/>
        <v>#DIV/0!</v>
      </c>
      <c r="Q66" s="37"/>
      <c r="R66" s="30"/>
      <c r="S66" s="144" t="s">
        <v>193</v>
      </c>
      <c r="T66" s="71" t="e">
        <f t="shared" si="19"/>
        <v>#DIV/0!</v>
      </c>
      <c r="U66" s="37"/>
      <c r="V66" s="30"/>
      <c r="W66" s="144" t="s">
        <v>193</v>
      </c>
      <c r="X66" s="64" t="e">
        <f t="shared" si="20"/>
        <v>#DIV/0!</v>
      </c>
      <c r="Y66" s="38"/>
    </row>
    <row r="67" spans="1:25" s="69" customFormat="1" ht="18.75" x14ac:dyDescent="0.25">
      <c r="A67" s="62" t="s">
        <v>165</v>
      </c>
      <c r="B67" s="34"/>
      <c r="C67" s="63" t="s">
        <v>193</v>
      </c>
      <c r="D67" s="34"/>
      <c r="E67" s="63" t="s">
        <v>193</v>
      </c>
      <c r="F67" s="34"/>
      <c r="G67" s="63" t="s">
        <v>193</v>
      </c>
      <c r="H67" s="34"/>
      <c r="I67" s="63" t="s">
        <v>193</v>
      </c>
      <c r="J67" s="34"/>
      <c r="K67" s="63" t="s">
        <v>193</v>
      </c>
      <c r="L67" s="64" t="e">
        <f t="shared" si="16"/>
        <v>#DIV/0!</v>
      </c>
      <c r="M67" s="64" t="e">
        <f t="shared" si="17"/>
        <v>#DIV/0!</v>
      </c>
      <c r="N67" s="39"/>
      <c r="O67" s="149" t="s">
        <v>193</v>
      </c>
      <c r="P67" s="64" t="e">
        <f t="shared" si="18"/>
        <v>#DIV/0!</v>
      </c>
      <c r="Q67" s="37"/>
      <c r="R67" s="30"/>
      <c r="S67" s="144" t="s">
        <v>193</v>
      </c>
      <c r="T67" s="71" t="e">
        <f t="shared" si="19"/>
        <v>#DIV/0!</v>
      </c>
      <c r="U67" s="37"/>
      <c r="V67" s="30"/>
      <c r="W67" s="144" t="s">
        <v>193</v>
      </c>
      <c r="X67" s="64" t="e">
        <f t="shared" si="20"/>
        <v>#DIV/0!</v>
      </c>
      <c r="Y67" s="38"/>
    </row>
    <row r="68" spans="1:25" s="69" customFormat="1" ht="18.75" x14ac:dyDescent="0.25">
      <c r="A68" s="62" t="s">
        <v>166</v>
      </c>
      <c r="B68" s="34"/>
      <c r="C68" s="63" t="s">
        <v>193</v>
      </c>
      <c r="D68" s="34"/>
      <c r="E68" s="63" t="s">
        <v>193</v>
      </c>
      <c r="F68" s="34"/>
      <c r="G68" s="63" t="s">
        <v>193</v>
      </c>
      <c r="H68" s="34"/>
      <c r="I68" s="63" t="s">
        <v>193</v>
      </c>
      <c r="J68" s="34"/>
      <c r="K68" s="63" t="s">
        <v>193</v>
      </c>
      <c r="L68" s="64" t="e">
        <f t="shared" si="16"/>
        <v>#DIV/0!</v>
      </c>
      <c r="M68" s="64" t="e">
        <f t="shared" si="17"/>
        <v>#DIV/0!</v>
      </c>
      <c r="N68" s="36"/>
      <c r="O68" s="148" t="s">
        <v>193</v>
      </c>
      <c r="P68" s="64" t="e">
        <f t="shared" si="18"/>
        <v>#DIV/0!</v>
      </c>
      <c r="Q68" s="37"/>
      <c r="R68" s="30"/>
      <c r="S68" s="144" t="s">
        <v>193</v>
      </c>
      <c r="T68" s="71" t="e">
        <f t="shared" si="19"/>
        <v>#DIV/0!</v>
      </c>
      <c r="U68" s="37"/>
      <c r="V68" s="30"/>
      <c r="W68" s="144" t="s">
        <v>193</v>
      </c>
      <c r="X68" s="64" t="e">
        <f t="shared" si="20"/>
        <v>#DIV/0!</v>
      </c>
      <c r="Y68" s="38"/>
    </row>
    <row r="69" spans="1:25" s="69" customFormat="1" ht="18.75" x14ac:dyDescent="0.25">
      <c r="A69" s="62" t="s">
        <v>100</v>
      </c>
      <c r="B69" s="34"/>
      <c r="C69" s="63" t="s">
        <v>193</v>
      </c>
      <c r="D69" s="34"/>
      <c r="E69" s="63" t="s">
        <v>193</v>
      </c>
      <c r="F69" s="34"/>
      <c r="G69" s="63" t="s">
        <v>193</v>
      </c>
      <c r="H69" s="34"/>
      <c r="I69" s="63" t="s">
        <v>193</v>
      </c>
      <c r="J69" s="34"/>
      <c r="K69" s="63" t="s">
        <v>193</v>
      </c>
      <c r="L69" s="64" t="e">
        <f t="shared" si="16"/>
        <v>#DIV/0!</v>
      </c>
      <c r="M69" s="64" t="e">
        <f t="shared" si="17"/>
        <v>#DIV/0!</v>
      </c>
      <c r="N69" s="36"/>
      <c r="O69" s="148" t="s">
        <v>193</v>
      </c>
      <c r="P69" s="64" t="e">
        <f t="shared" si="18"/>
        <v>#DIV/0!</v>
      </c>
      <c r="Q69" s="37"/>
      <c r="R69" s="30"/>
      <c r="S69" s="144" t="s">
        <v>193</v>
      </c>
      <c r="T69" s="71" t="e">
        <f t="shared" si="19"/>
        <v>#DIV/0!</v>
      </c>
      <c r="U69" s="37"/>
      <c r="V69" s="30"/>
      <c r="W69" s="144" t="s">
        <v>193</v>
      </c>
      <c r="X69" s="64" t="e">
        <f t="shared" si="20"/>
        <v>#DIV/0!</v>
      </c>
      <c r="Y69" s="38"/>
    </row>
    <row r="70" spans="1:25" s="72" customFormat="1" ht="18.75" x14ac:dyDescent="0.25">
      <c r="A70" s="138" t="s">
        <v>101</v>
      </c>
      <c r="B70" s="89">
        <f>B71+B72+B73+B74+B75+B76+B77+B78+B79+B80+B81+B82</f>
        <v>26413.279999999999</v>
      </c>
      <c r="C70" s="144"/>
      <c r="D70" s="89">
        <f>D71+D72+D73+D74+D75+D76+D77+D78+D79+D80+D81+D82</f>
        <v>40884.99</v>
      </c>
      <c r="E70" s="144"/>
      <c r="F70" s="89">
        <f>F71+F72+F73+F74+F75+F76+F77+F78+F79+F80+F81+F82</f>
        <v>43442</v>
      </c>
      <c r="G70" s="144"/>
      <c r="H70" s="89">
        <f>H71+H72+H73+H74+H75+H76+H77+H78+H79+H80+H81+H82</f>
        <v>43349.4</v>
      </c>
      <c r="I70" s="144"/>
      <c r="J70" s="89">
        <f>J71+J72+J73+J74+J75+J76+J77+J78+J79+J80+J81+J82</f>
        <v>48306.53</v>
      </c>
      <c r="K70" s="144"/>
      <c r="L70" s="68">
        <f t="shared" si="16"/>
        <v>182.88728245791512</v>
      </c>
      <c r="M70" s="68">
        <f t="shared" si="17"/>
        <v>118.15223630970681</v>
      </c>
      <c r="N70" s="58">
        <f>N71+N72+N73+N74+N75+N76+N77+N78+N79+N80+N81+N82</f>
        <v>51720</v>
      </c>
      <c r="O70" s="146"/>
      <c r="P70" s="68">
        <f t="shared" si="18"/>
        <v>107.06627033653629</v>
      </c>
      <c r="Q70" s="30"/>
      <c r="R70" s="89">
        <f>R71+R72+R73+R74+R75+R76+R77+R78+R79+R80+R81+R82</f>
        <v>51720</v>
      </c>
      <c r="S70" s="144"/>
      <c r="T70" s="58">
        <f t="shared" si="19"/>
        <v>100</v>
      </c>
      <c r="U70" s="30"/>
      <c r="V70" s="89">
        <f>V71+V72+V73+V74+V75+V76+V77+V78+V79+V80+V81+V82</f>
        <v>51720</v>
      </c>
      <c r="W70" s="144"/>
      <c r="X70" s="68">
        <f t="shared" si="20"/>
        <v>100</v>
      </c>
      <c r="Y70" s="139"/>
    </row>
    <row r="71" spans="1:25" s="69" customFormat="1" ht="18.75" x14ac:dyDescent="0.25">
      <c r="A71" s="62" t="s">
        <v>167</v>
      </c>
      <c r="B71" s="34"/>
      <c r="C71" s="63" t="s">
        <v>193</v>
      </c>
      <c r="D71" s="34"/>
      <c r="E71" s="63" t="s">
        <v>193</v>
      </c>
      <c r="F71" s="34"/>
      <c r="G71" s="63" t="s">
        <v>193</v>
      </c>
      <c r="H71" s="34"/>
      <c r="I71" s="63" t="s">
        <v>193</v>
      </c>
      <c r="J71" s="34"/>
      <c r="K71" s="63" t="s">
        <v>193</v>
      </c>
      <c r="L71" s="64" t="e">
        <f t="shared" si="16"/>
        <v>#DIV/0!</v>
      </c>
      <c r="M71" s="64" t="e">
        <f t="shared" si="17"/>
        <v>#DIV/0!</v>
      </c>
      <c r="N71" s="36"/>
      <c r="O71" s="148" t="s">
        <v>193</v>
      </c>
      <c r="P71" s="64" t="e">
        <f t="shared" si="18"/>
        <v>#DIV/0!</v>
      </c>
      <c r="Q71" s="37"/>
      <c r="R71" s="30"/>
      <c r="S71" s="144" t="s">
        <v>193</v>
      </c>
      <c r="T71" s="71" t="e">
        <f t="shared" si="19"/>
        <v>#DIV/0!</v>
      </c>
      <c r="U71" s="37"/>
      <c r="V71" s="30"/>
      <c r="W71" s="144" t="s">
        <v>193</v>
      </c>
      <c r="X71" s="64" t="e">
        <f t="shared" si="20"/>
        <v>#DIV/0!</v>
      </c>
      <c r="Y71" s="38"/>
    </row>
    <row r="72" spans="1:25" s="69" customFormat="1" ht="18.75" x14ac:dyDescent="0.25">
      <c r="A72" s="62" t="s">
        <v>168</v>
      </c>
      <c r="B72" s="34"/>
      <c r="C72" s="63" t="s">
        <v>193</v>
      </c>
      <c r="D72" s="34"/>
      <c r="E72" s="63" t="s">
        <v>193</v>
      </c>
      <c r="F72" s="34"/>
      <c r="G72" s="63" t="s">
        <v>193</v>
      </c>
      <c r="H72" s="34"/>
      <c r="I72" s="63" t="s">
        <v>193</v>
      </c>
      <c r="J72" s="34"/>
      <c r="K72" s="63" t="s">
        <v>193</v>
      </c>
      <c r="L72" s="64" t="e">
        <f t="shared" si="16"/>
        <v>#DIV/0!</v>
      </c>
      <c r="M72" s="64" t="e">
        <f t="shared" si="17"/>
        <v>#DIV/0!</v>
      </c>
      <c r="N72" s="36"/>
      <c r="O72" s="148" t="s">
        <v>193</v>
      </c>
      <c r="P72" s="64" t="e">
        <f t="shared" si="18"/>
        <v>#DIV/0!</v>
      </c>
      <c r="Q72" s="37"/>
      <c r="R72" s="30"/>
      <c r="S72" s="144" t="s">
        <v>193</v>
      </c>
      <c r="T72" s="71" t="e">
        <f t="shared" si="19"/>
        <v>#DIV/0!</v>
      </c>
      <c r="U72" s="37"/>
      <c r="V72" s="30"/>
      <c r="W72" s="144" t="s">
        <v>193</v>
      </c>
      <c r="X72" s="64" t="e">
        <f t="shared" si="20"/>
        <v>#DIV/0!</v>
      </c>
      <c r="Y72" s="38"/>
    </row>
    <row r="73" spans="1:25" s="69" customFormat="1" ht="18.75" x14ac:dyDescent="0.25">
      <c r="A73" s="62" t="s">
        <v>169</v>
      </c>
      <c r="B73" s="34"/>
      <c r="C73" s="63" t="s">
        <v>193</v>
      </c>
      <c r="D73" s="34"/>
      <c r="E73" s="63" t="s">
        <v>193</v>
      </c>
      <c r="F73" s="34"/>
      <c r="G73" s="63" t="s">
        <v>193</v>
      </c>
      <c r="H73" s="34"/>
      <c r="I73" s="63" t="s">
        <v>193</v>
      </c>
      <c r="J73" s="34"/>
      <c r="K73" s="63" t="s">
        <v>193</v>
      </c>
      <c r="L73" s="64" t="e">
        <f t="shared" si="16"/>
        <v>#DIV/0!</v>
      </c>
      <c r="M73" s="64" t="e">
        <f t="shared" si="17"/>
        <v>#DIV/0!</v>
      </c>
      <c r="N73" s="36"/>
      <c r="O73" s="148" t="s">
        <v>193</v>
      </c>
      <c r="P73" s="64" t="e">
        <f t="shared" si="18"/>
        <v>#DIV/0!</v>
      </c>
      <c r="Q73" s="37"/>
      <c r="R73" s="30"/>
      <c r="S73" s="144" t="s">
        <v>193</v>
      </c>
      <c r="T73" s="71" t="e">
        <f t="shared" si="19"/>
        <v>#DIV/0!</v>
      </c>
      <c r="U73" s="37"/>
      <c r="V73" s="30"/>
      <c r="W73" s="144" t="s">
        <v>193</v>
      </c>
      <c r="X73" s="64" t="e">
        <f t="shared" si="20"/>
        <v>#DIV/0!</v>
      </c>
      <c r="Y73" s="38"/>
    </row>
    <row r="74" spans="1:25" s="69" customFormat="1" ht="18.75" x14ac:dyDescent="0.25">
      <c r="A74" s="62" t="s">
        <v>102</v>
      </c>
      <c r="B74" s="34"/>
      <c r="C74" s="63" t="s">
        <v>193</v>
      </c>
      <c r="D74" s="34"/>
      <c r="E74" s="63" t="s">
        <v>193</v>
      </c>
      <c r="F74" s="34"/>
      <c r="G74" s="63" t="s">
        <v>193</v>
      </c>
      <c r="H74" s="34"/>
      <c r="I74" s="63" t="s">
        <v>193</v>
      </c>
      <c r="J74" s="34"/>
      <c r="K74" s="63" t="s">
        <v>193</v>
      </c>
      <c r="L74" s="64" t="e">
        <f t="shared" si="16"/>
        <v>#DIV/0!</v>
      </c>
      <c r="M74" s="64" t="e">
        <f t="shared" si="17"/>
        <v>#DIV/0!</v>
      </c>
      <c r="N74" s="36"/>
      <c r="O74" s="148" t="s">
        <v>193</v>
      </c>
      <c r="P74" s="64" t="e">
        <f t="shared" si="18"/>
        <v>#DIV/0!</v>
      </c>
      <c r="Q74" s="37"/>
      <c r="R74" s="30"/>
      <c r="S74" s="144" t="s">
        <v>193</v>
      </c>
      <c r="T74" s="71" t="e">
        <f t="shared" si="19"/>
        <v>#DIV/0!</v>
      </c>
      <c r="U74" s="37"/>
      <c r="V74" s="30"/>
      <c r="W74" s="144" t="s">
        <v>193</v>
      </c>
      <c r="X74" s="64" t="e">
        <f t="shared" si="20"/>
        <v>#DIV/0!</v>
      </c>
      <c r="Y74" s="38"/>
    </row>
    <row r="75" spans="1:25" s="69" customFormat="1" ht="18.75" x14ac:dyDescent="0.25">
      <c r="A75" s="62" t="s">
        <v>170</v>
      </c>
      <c r="B75" s="34"/>
      <c r="C75" s="63" t="s">
        <v>193</v>
      </c>
      <c r="D75" s="34"/>
      <c r="E75" s="63" t="s">
        <v>193</v>
      </c>
      <c r="F75" s="34"/>
      <c r="G75" s="63" t="s">
        <v>193</v>
      </c>
      <c r="H75" s="34"/>
      <c r="I75" s="63" t="s">
        <v>193</v>
      </c>
      <c r="J75" s="34"/>
      <c r="K75" s="63" t="s">
        <v>193</v>
      </c>
      <c r="L75" s="64" t="e">
        <f t="shared" si="16"/>
        <v>#DIV/0!</v>
      </c>
      <c r="M75" s="64" t="e">
        <f t="shared" si="17"/>
        <v>#DIV/0!</v>
      </c>
      <c r="N75" s="36"/>
      <c r="O75" s="148" t="s">
        <v>193</v>
      </c>
      <c r="P75" s="64" t="e">
        <f t="shared" si="18"/>
        <v>#DIV/0!</v>
      </c>
      <c r="Q75" s="37"/>
      <c r="R75" s="30"/>
      <c r="S75" s="144" t="s">
        <v>193</v>
      </c>
      <c r="T75" s="71" t="e">
        <f t="shared" si="19"/>
        <v>#DIV/0!</v>
      </c>
      <c r="U75" s="37"/>
      <c r="V75" s="30"/>
      <c r="W75" s="144" t="s">
        <v>193</v>
      </c>
      <c r="X75" s="64" t="e">
        <f t="shared" si="20"/>
        <v>#DIV/0!</v>
      </c>
      <c r="Y75" s="38"/>
    </row>
    <row r="76" spans="1:25" s="69" customFormat="1" ht="18.75" x14ac:dyDescent="0.25">
      <c r="A76" s="62" t="s">
        <v>171</v>
      </c>
      <c r="B76" s="34"/>
      <c r="C76" s="63" t="s">
        <v>193</v>
      </c>
      <c r="D76" s="34"/>
      <c r="E76" s="63" t="s">
        <v>193</v>
      </c>
      <c r="F76" s="34"/>
      <c r="G76" s="63" t="s">
        <v>193</v>
      </c>
      <c r="H76" s="34"/>
      <c r="I76" s="63" t="s">
        <v>193</v>
      </c>
      <c r="J76" s="34"/>
      <c r="K76" s="63" t="s">
        <v>193</v>
      </c>
      <c r="L76" s="64" t="e">
        <f t="shared" si="16"/>
        <v>#DIV/0!</v>
      </c>
      <c r="M76" s="64" t="e">
        <f t="shared" si="17"/>
        <v>#DIV/0!</v>
      </c>
      <c r="N76" s="39"/>
      <c r="O76" s="149" t="s">
        <v>193</v>
      </c>
      <c r="P76" s="64" t="e">
        <f t="shared" si="18"/>
        <v>#DIV/0!</v>
      </c>
      <c r="Q76" s="37"/>
      <c r="R76" s="30"/>
      <c r="S76" s="144" t="s">
        <v>193</v>
      </c>
      <c r="T76" s="71" t="e">
        <f t="shared" si="19"/>
        <v>#DIV/0!</v>
      </c>
      <c r="U76" s="37"/>
      <c r="V76" s="30"/>
      <c r="W76" s="144" t="s">
        <v>193</v>
      </c>
      <c r="X76" s="64" t="e">
        <f t="shared" si="20"/>
        <v>#DIV/0!</v>
      </c>
      <c r="Y76" s="38"/>
    </row>
    <row r="77" spans="1:25" s="69" customFormat="1" ht="18.75" x14ac:dyDescent="0.25">
      <c r="A77" s="62" t="s">
        <v>172</v>
      </c>
      <c r="B77" s="34"/>
      <c r="C77" s="63" t="s">
        <v>193</v>
      </c>
      <c r="D77" s="34"/>
      <c r="E77" s="63" t="s">
        <v>193</v>
      </c>
      <c r="F77" s="34"/>
      <c r="G77" s="63" t="s">
        <v>193</v>
      </c>
      <c r="H77" s="34"/>
      <c r="I77" s="63" t="s">
        <v>193</v>
      </c>
      <c r="J77" s="34"/>
      <c r="K77" s="63" t="s">
        <v>193</v>
      </c>
      <c r="L77" s="64" t="e">
        <f t="shared" si="16"/>
        <v>#DIV/0!</v>
      </c>
      <c r="M77" s="64" t="e">
        <f t="shared" si="17"/>
        <v>#DIV/0!</v>
      </c>
      <c r="N77" s="36"/>
      <c r="O77" s="148" t="s">
        <v>193</v>
      </c>
      <c r="P77" s="64" t="e">
        <f t="shared" si="18"/>
        <v>#DIV/0!</v>
      </c>
      <c r="Q77" s="37"/>
      <c r="R77" s="30"/>
      <c r="S77" s="144" t="s">
        <v>193</v>
      </c>
      <c r="T77" s="71" t="e">
        <f t="shared" si="19"/>
        <v>#DIV/0!</v>
      </c>
      <c r="U77" s="37"/>
      <c r="V77" s="30"/>
      <c r="W77" s="144" t="s">
        <v>193</v>
      </c>
      <c r="X77" s="64" t="e">
        <f t="shared" si="20"/>
        <v>#DIV/0!</v>
      </c>
      <c r="Y77" s="38"/>
    </row>
    <row r="78" spans="1:25" s="69" customFormat="1" ht="18.75" x14ac:dyDescent="0.25">
      <c r="A78" s="62" t="s">
        <v>191</v>
      </c>
      <c r="B78" s="34">
        <v>26413.279999999999</v>
      </c>
      <c r="C78" s="63" t="s">
        <v>193</v>
      </c>
      <c r="D78" s="34">
        <v>40036.07</v>
      </c>
      <c r="E78" s="63" t="s">
        <v>193</v>
      </c>
      <c r="F78" s="34">
        <v>42592</v>
      </c>
      <c r="G78" s="63" t="s">
        <v>193</v>
      </c>
      <c r="H78" s="34">
        <v>42592</v>
      </c>
      <c r="I78" s="63" t="s">
        <v>193</v>
      </c>
      <c r="J78" s="34">
        <v>47549.13</v>
      </c>
      <c r="K78" s="63" t="s">
        <v>193</v>
      </c>
      <c r="L78" s="64">
        <f t="shared" si="16"/>
        <v>180.01978550183847</v>
      </c>
      <c r="M78" s="64">
        <f t="shared" si="17"/>
        <v>118.7657280047717</v>
      </c>
      <c r="N78" s="36">
        <v>51200</v>
      </c>
      <c r="O78" s="148" t="s">
        <v>193</v>
      </c>
      <c r="P78" s="64">
        <f t="shared" si="18"/>
        <v>107.67810052465734</v>
      </c>
      <c r="Q78" s="37"/>
      <c r="R78" s="30">
        <v>51200</v>
      </c>
      <c r="S78" s="144" t="s">
        <v>193</v>
      </c>
      <c r="T78" s="71">
        <f t="shared" si="19"/>
        <v>100</v>
      </c>
      <c r="U78" s="37"/>
      <c r="V78" s="30">
        <v>51200</v>
      </c>
      <c r="W78" s="144" t="s">
        <v>193</v>
      </c>
      <c r="X78" s="64">
        <f t="shared" si="20"/>
        <v>100</v>
      </c>
      <c r="Y78" s="38"/>
    </row>
    <row r="79" spans="1:25" s="69" customFormat="1" ht="37.5" x14ac:dyDescent="0.25">
      <c r="A79" s="62" t="s">
        <v>192</v>
      </c>
      <c r="B79" s="34"/>
      <c r="C79" s="63" t="s">
        <v>193</v>
      </c>
      <c r="D79" s="34"/>
      <c r="E79" s="63" t="s">
        <v>193</v>
      </c>
      <c r="F79" s="34"/>
      <c r="G79" s="63" t="s">
        <v>193</v>
      </c>
      <c r="H79" s="34"/>
      <c r="I79" s="63" t="s">
        <v>193</v>
      </c>
      <c r="J79" s="34"/>
      <c r="K79" s="63" t="s">
        <v>193</v>
      </c>
      <c r="L79" s="64" t="e">
        <f t="shared" si="16"/>
        <v>#DIV/0!</v>
      </c>
      <c r="M79" s="64" t="e">
        <f t="shared" si="17"/>
        <v>#DIV/0!</v>
      </c>
      <c r="N79" s="36"/>
      <c r="O79" s="148" t="s">
        <v>193</v>
      </c>
      <c r="P79" s="64" t="e">
        <f t="shared" si="18"/>
        <v>#DIV/0!</v>
      </c>
      <c r="Q79" s="37"/>
      <c r="R79" s="30"/>
      <c r="S79" s="144" t="s">
        <v>193</v>
      </c>
      <c r="T79" s="71" t="e">
        <f t="shared" si="19"/>
        <v>#DIV/0!</v>
      </c>
      <c r="U79" s="37"/>
      <c r="V79" s="30"/>
      <c r="W79" s="144" t="s">
        <v>193</v>
      </c>
      <c r="X79" s="64" t="e">
        <f t="shared" si="20"/>
        <v>#DIV/0!</v>
      </c>
      <c r="Y79" s="38"/>
    </row>
    <row r="80" spans="1:25" s="69" customFormat="1" ht="18.75" x14ac:dyDescent="0.25">
      <c r="A80" s="62" t="s">
        <v>103</v>
      </c>
      <c r="B80" s="34"/>
      <c r="C80" s="63" t="s">
        <v>193</v>
      </c>
      <c r="D80" s="34"/>
      <c r="E80" s="63" t="s">
        <v>193</v>
      </c>
      <c r="F80" s="34"/>
      <c r="G80" s="63" t="s">
        <v>193</v>
      </c>
      <c r="H80" s="34"/>
      <c r="I80" s="63" t="s">
        <v>193</v>
      </c>
      <c r="J80" s="34"/>
      <c r="K80" s="63" t="s">
        <v>193</v>
      </c>
      <c r="L80" s="64" t="e">
        <f t="shared" ref="L80:L111" si="23">J80/B80*100</f>
        <v>#DIV/0!</v>
      </c>
      <c r="M80" s="64" t="e">
        <f t="shared" ref="M80:M111" si="24">J80/D80*100</f>
        <v>#DIV/0!</v>
      </c>
      <c r="N80" s="36"/>
      <c r="O80" s="148" t="s">
        <v>193</v>
      </c>
      <c r="P80" s="64" t="e">
        <f t="shared" ref="P80:P111" si="25">N80/J80*100</f>
        <v>#DIV/0!</v>
      </c>
      <c r="Q80" s="37"/>
      <c r="R80" s="30"/>
      <c r="S80" s="144" t="s">
        <v>193</v>
      </c>
      <c r="T80" s="71" t="e">
        <f t="shared" ref="T80:T111" si="26">R80/N80*100</f>
        <v>#DIV/0!</v>
      </c>
      <c r="U80" s="37"/>
      <c r="V80" s="30"/>
      <c r="W80" s="144" t="s">
        <v>193</v>
      </c>
      <c r="X80" s="64" t="e">
        <f t="shared" ref="X80:X111" si="27">V80/R80*100</f>
        <v>#DIV/0!</v>
      </c>
      <c r="Y80" s="38"/>
    </row>
    <row r="81" spans="1:25" s="69" customFormat="1" ht="37.5" x14ac:dyDescent="0.25">
      <c r="A81" s="62" t="s">
        <v>173</v>
      </c>
      <c r="B81" s="34"/>
      <c r="C81" s="63" t="s">
        <v>193</v>
      </c>
      <c r="D81" s="34"/>
      <c r="E81" s="63" t="s">
        <v>193</v>
      </c>
      <c r="F81" s="34"/>
      <c r="G81" s="63" t="s">
        <v>193</v>
      </c>
      <c r="H81" s="34"/>
      <c r="I81" s="63" t="s">
        <v>193</v>
      </c>
      <c r="J81" s="34"/>
      <c r="K81" s="63" t="s">
        <v>193</v>
      </c>
      <c r="L81" s="64" t="e">
        <f t="shared" si="23"/>
        <v>#DIV/0!</v>
      </c>
      <c r="M81" s="64" t="e">
        <f t="shared" si="24"/>
        <v>#DIV/0!</v>
      </c>
      <c r="N81" s="36"/>
      <c r="O81" s="148" t="s">
        <v>193</v>
      </c>
      <c r="P81" s="64" t="e">
        <f t="shared" si="25"/>
        <v>#DIV/0!</v>
      </c>
      <c r="Q81" s="37"/>
      <c r="R81" s="30"/>
      <c r="S81" s="144" t="s">
        <v>193</v>
      </c>
      <c r="T81" s="71" t="e">
        <f t="shared" si="26"/>
        <v>#DIV/0!</v>
      </c>
      <c r="U81" s="37"/>
      <c r="V81" s="30"/>
      <c r="W81" s="144" t="s">
        <v>193</v>
      </c>
      <c r="X81" s="64" t="e">
        <f t="shared" si="27"/>
        <v>#DIV/0!</v>
      </c>
      <c r="Y81" s="38"/>
    </row>
    <row r="82" spans="1:25" s="69" customFormat="1" ht="18.75" x14ac:dyDescent="0.25">
      <c r="A82" s="62" t="s">
        <v>104</v>
      </c>
      <c r="B82" s="34"/>
      <c r="C82" s="63" t="s">
        <v>193</v>
      </c>
      <c r="D82" s="34">
        <v>848.92</v>
      </c>
      <c r="E82" s="63" t="s">
        <v>193</v>
      </c>
      <c r="F82" s="34">
        <v>850</v>
      </c>
      <c r="G82" s="63" t="s">
        <v>193</v>
      </c>
      <c r="H82" s="34">
        <v>757.4</v>
      </c>
      <c r="I82" s="63" t="s">
        <v>193</v>
      </c>
      <c r="J82" s="34">
        <v>757.4</v>
      </c>
      <c r="K82" s="63" t="s">
        <v>193</v>
      </c>
      <c r="L82" s="64" t="e">
        <f t="shared" si="23"/>
        <v>#DIV/0!</v>
      </c>
      <c r="M82" s="64">
        <f t="shared" si="24"/>
        <v>89.219243273806725</v>
      </c>
      <c r="N82" s="36">
        <v>520</v>
      </c>
      <c r="O82" s="148" t="s">
        <v>193</v>
      </c>
      <c r="P82" s="64">
        <f t="shared" si="25"/>
        <v>68.655928175336683</v>
      </c>
      <c r="Q82" s="37"/>
      <c r="R82" s="30">
        <v>520</v>
      </c>
      <c r="S82" s="144" t="s">
        <v>193</v>
      </c>
      <c r="T82" s="71">
        <f t="shared" si="26"/>
        <v>100</v>
      </c>
      <c r="U82" s="37"/>
      <c r="V82" s="30">
        <v>520</v>
      </c>
      <c r="W82" s="144" t="s">
        <v>193</v>
      </c>
      <c r="X82" s="64">
        <f t="shared" si="27"/>
        <v>100</v>
      </c>
      <c r="Y82" s="38"/>
    </row>
    <row r="83" spans="1:25" s="72" customFormat="1" ht="18.75" x14ac:dyDescent="0.25">
      <c r="A83" s="138" t="s">
        <v>105</v>
      </c>
      <c r="B83" s="89">
        <f>B84+B85+B86+B87+B88+B89+B90+B91+B92+B93+B94+B95</f>
        <v>826774.02</v>
      </c>
      <c r="C83" s="144"/>
      <c r="D83" s="89">
        <f t="shared" ref="D83:J83" si="28">D84+D85+D86+D87+D88+D89+D90+D91+D92+D93+D94+D95</f>
        <v>734729.78</v>
      </c>
      <c r="E83" s="144"/>
      <c r="F83" s="89">
        <f t="shared" si="28"/>
        <v>1198295.01</v>
      </c>
      <c r="G83" s="144"/>
      <c r="H83" s="89">
        <f t="shared" si="28"/>
        <v>1338268.98</v>
      </c>
      <c r="I83" s="144"/>
      <c r="J83" s="89">
        <f t="shared" si="28"/>
        <v>1382945.4700000002</v>
      </c>
      <c r="K83" s="144"/>
      <c r="L83" s="68">
        <f t="shared" si="23"/>
        <v>167.27006854908191</v>
      </c>
      <c r="M83" s="68">
        <f t="shared" si="24"/>
        <v>188.22504649260304</v>
      </c>
      <c r="N83" s="58">
        <f>N84+N85+N86+N87+N88+N89+N90+N91+N92+N93+N94+N95</f>
        <v>710335.57</v>
      </c>
      <c r="O83" s="146"/>
      <c r="P83" s="68">
        <f t="shared" si="25"/>
        <v>51.363960865355004</v>
      </c>
      <c r="Q83" s="30"/>
      <c r="R83" s="89">
        <f>R84+R85+R86+R87+R88+R89+R90+R91+R92+R93+R94+R95</f>
        <v>636152.49</v>
      </c>
      <c r="S83" s="144"/>
      <c r="T83" s="58">
        <f t="shared" si="26"/>
        <v>89.556614770114933</v>
      </c>
      <c r="U83" s="30"/>
      <c r="V83" s="89">
        <f>V84+V85+V86+V87+V88+V89+V90+V91+V92+V93+V94+V95</f>
        <v>667336.88000000012</v>
      </c>
      <c r="W83" s="144"/>
      <c r="X83" s="68">
        <f t="shared" si="27"/>
        <v>104.90203064362763</v>
      </c>
      <c r="Y83" s="139"/>
    </row>
    <row r="84" spans="1:25" s="69" customFormat="1" ht="18.75" x14ac:dyDescent="0.25">
      <c r="A84" s="62" t="s">
        <v>106</v>
      </c>
      <c r="B84" s="34"/>
      <c r="C84" s="63" t="s">
        <v>193</v>
      </c>
      <c r="D84" s="34"/>
      <c r="E84" s="63" t="s">
        <v>193</v>
      </c>
      <c r="F84" s="34"/>
      <c r="G84" s="63" t="s">
        <v>193</v>
      </c>
      <c r="H84" s="34"/>
      <c r="I84" s="63" t="s">
        <v>193</v>
      </c>
      <c r="J84" s="34"/>
      <c r="K84" s="63" t="s">
        <v>193</v>
      </c>
      <c r="L84" s="64" t="e">
        <f t="shared" si="23"/>
        <v>#DIV/0!</v>
      </c>
      <c r="M84" s="64" t="e">
        <f t="shared" si="24"/>
        <v>#DIV/0!</v>
      </c>
      <c r="N84" s="36"/>
      <c r="O84" s="148" t="s">
        <v>193</v>
      </c>
      <c r="P84" s="64" t="e">
        <f t="shared" si="25"/>
        <v>#DIV/0!</v>
      </c>
      <c r="Q84" s="37"/>
      <c r="R84" s="30"/>
      <c r="S84" s="144" t="s">
        <v>193</v>
      </c>
      <c r="T84" s="71" t="e">
        <f t="shared" si="26"/>
        <v>#DIV/0!</v>
      </c>
      <c r="U84" s="37"/>
      <c r="V84" s="30"/>
      <c r="W84" s="144" t="s">
        <v>193</v>
      </c>
      <c r="X84" s="64" t="e">
        <f t="shared" si="27"/>
        <v>#DIV/0!</v>
      </c>
      <c r="Y84" s="38"/>
    </row>
    <row r="85" spans="1:25" s="69" customFormat="1" ht="18.75" x14ac:dyDescent="0.25">
      <c r="A85" s="62" t="s">
        <v>107</v>
      </c>
      <c r="B85" s="34"/>
      <c r="C85" s="63" t="s">
        <v>193</v>
      </c>
      <c r="D85" s="34"/>
      <c r="E85" s="63" t="s">
        <v>193</v>
      </c>
      <c r="F85" s="34"/>
      <c r="G85" s="63" t="s">
        <v>193</v>
      </c>
      <c r="H85" s="34"/>
      <c r="I85" s="63" t="s">
        <v>193</v>
      </c>
      <c r="J85" s="34"/>
      <c r="K85" s="63" t="s">
        <v>193</v>
      </c>
      <c r="L85" s="64" t="e">
        <f t="shared" si="23"/>
        <v>#DIV/0!</v>
      </c>
      <c r="M85" s="64" t="e">
        <f t="shared" si="24"/>
        <v>#DIV/0!</v>
      </c>
      <c r="N85" s="39"/>
      <c r="O85" s="149" t="s">
        <v>193</v>
      </c>
      <c r="P85" s="64" t="e">
        <f t="shared" si="25"/>
        <v>#DIV/0!</v>
      </c>
      <c r="Q85" s="37"/>
      <c r="R85" s="30"/>
      <c r="S85" s="144" t="s">
        <v>193</v>
      </c>
      <c r="T85" s="71" t="e">
        <f t="shared" si="26"/>
        <v>#DIV/0!</v>
      </c>
      <c r="U85" s="37"/>
      <c r="V85" s="30"/>
      <c r="W85" s="144" t="s">
        <v>193</v>
      </c>
      <c r="X85" s="64" t="e">
        <f t="shared" si="27"/>
        <v>#DIV/0!</v>
      </c>
      <c r="Y85" s="38"/>
    </row>
    <row r="86" spans="1:25" s="69" customFormat="1" ht="18.75" x14ac:dyDescent="0.25">
      <c r="A86" s="62" t="s">
        <v>174</v>
      </c>
      <c r="B86" s="34"/>
      <c r="C86" s="63" t="s">
        <v>193</v>
      </c>
      <c r="D86" s="34"/>
      <c r="E86" s="63" t="s">
        <v>193</v>
      </c>
      <c r="F86" s="34"/>
      <c r="G86" s="63" t="s">
        <v>193</v>
      </c>
      <c r="H86" s="34"/>
      <c r="I86" s="63" t="s">
        <v>193</v>
      </c>
      <c r="J86" s="34"/>
      <c r="K86" s="63" t="s">
        <v>193</v>
      </c>
      <c r="L86" s="64" t="e">
        <f t="shared" si="23"/>
        <v>#DIV/0!</v>
      </c>
      <c r="M86" s="64" t="e">
        <f t="shared" si="24"/>
        <v>#DIV/0!</v>
      </c>
      <c r="N86" s="36"/>
      <c r="O86" s="148" t="s">
        <v>193</v>
      </c>
      <c r="P86" s="64" t="e">
        <f t="shared" si="25"/>
        <v>#DIV/0!</v>
      </c>
      <c r="Q86" s="37"/>
      <c r="R86" s="30"/>
      <c r="S86" s="144" t="s">
        <v>193</v>
      </c>
      <c r="T86" s="71" t="e">
        <f t="shared" si="26"/>
        <v>#DIV/0!</v>
      </c>
      <c r="U86" s="37"/>
      <c r="V86" s="30"/>
      <c r="W86" s="144" t="s">
        <v>193</v>
      </c>
      <c r="X86" s="64" t="e">
        <f t="shared" si="27"/>
        <v>#DIV/0!</v>
      </c>
      <c r="Y86" s="38"/>
    </row>
    <row r="87" spans="1:25" s="69" customFormat="1" ht="18.75" x14ac:dyDescent="0.25">
      <c r="A87" s="62" t="s">
        <v>108</v>
      </c>
      <c r="B87" s="34"/>
      <c r="C87" s="63" t="s">
        <v>193</v>
      </c>
      <c r="D87" s="34"/>
      <c r="E87" s="63" t="s">
        <v>193</v>
      </c>
      <c r="F87" s="34"/>
      <c r="G87" s="63" t="s">
        <v>193</v>
      </c>
      <c r="H87" s="34"/>
      <c r="I87" s="63" t="s">
        <v>193</v>
      </c>
      <c r="J87" s="34"/>
      <c r="K87" s="63" t="s">
        <v>193</v>
      </c>
      <c r="L87" s="64" t="e">
        <f t="shared" si="23"/>
        <v>#DIV/0!</v>
      </c>
      <c r="M87" s="64" t="e">
        <f t="shared" si="24"/>
        <v>#DIV/0!</v>
      </c>
      <c r="N87" s="36"/>
      <c r="O87" s="148" t="s">
        <v>193</v>
      </c>
      <c r="P87" s="64" t="e">
        <f t="shared" si="25"/>
        <v>#DIV/0!</v>
      </c>
      <c r="Q87" s="37"/>
      <c r="R87" s="30"/>
      <c r="S87" s="144" t="s">
        <v>193</v>
      </c>
      <c r="T87" s="71" t="e">
        <f t="shared" si="26"/>
        <v>#DIV/0!</v>
      </c>
      <c r="U87" s="37"/>
      <c r="V87" s="30"/>
      <c r="W87" s="144" t="s">
        <v>193</v>
      </c>
      <c r="X87" s="64" t="e">
        <f t="shared" si="27"/>
        <v>#DIV/0!</v>
      </c>
      <c r="Y87" s="38"/>
    </row>
    <row r="88" spans="1:25" s="69" customFormat="1" ht="18.75" x14ac:dyDescent="0.25">
      <c r="A88" s="62" t="s">
        <v>109</v>
      </c>
      <c r="B88" s="34">
        <v>5867.21</v>
      </c>
      <c r="C88" s="63" t="s">
        <v>193</v>
      </c>
      <c r="D88" s="34">
        <v>5868.01</v>
      </c>
      <c r="E88" s="63" t="s">
        <v>193</v>
      </c>
      <c r="F88" s="34">
        <v>5868.9</v>
      </c>
      <c r="G88" s="63" t="s">
        <v>193</v>
      </c>
      <c r="H88" s="34">
        <v>5868.9</v>
      </c>
      <c r="I88" s="63" t="s">
        <v>193</v>
      </c>
      <c r="J88" s="34">
        <v>5868.9</v>
      </c>
      <c r="K88" s="63" t="s">
        <v>193</v>
      </c>
      <c r="L88" s="64">
        <f t="shared" si="23"/>
        <v>100.02880415052469</v>
      </c>
      <c r="M88" s="64">
        <f t="shared" si="24"/>
        <v>100.01516698165136</v>
      </c>
      <c r="N88" s="36">
        <v>5868.9</v>
      </c>
      <c r="O88" s="148" t="s">
        <v>193</v>
      </c>
      <c r="P88" s="64">
        <f t="shared" si="25"/>
        <v>100</v>
      </c>
      <c r="Q88" s="37"/>
      <c r="R88" s="30">
        <v>5868.9</v>
      </c>
      <c r="S88" s="144" t="s">
        <v>193</v>
      </c>
      <c r="T88" s="71">
        <f t="shared" si="26"/>
        <v>100</v>
      </c>
      <c r="U88" s="37"/>
      <c r="V88" s="30">
        <v>5868.9</v>
      </c>
      <c r="W88" s="144" t="s">
        <v>193</v>
      </c>
      <c r="X88" s="64">
        <f t="shared" si="27"/>
        <v>100</v>
      </c>
      <c r="Y88" s="38"/>
    </row>
    <row r="89" spans="1:25" s="69" customFormat="1" ht="18.75" x14ac:dyDescent="0.25">
      <c r="A89" s="62" t="s">
        <v>110</v>
      </c>
      <c r="B89" s="34"/>
      <c r="C89" s="63" t="s">
        <v>193</v>
      </c>
      <c r="D89" s="34"/>
      <c r="E89" s="63" t="s">
        <v>193</v>
      </c>
      <c r="F89" s="34"/>
      <c r="G89" s="63" t="s">
        <v>193</v>
      </c>
      <c r="H89" s="34"/>
      <c r="I89" s="63" t="s">
        <v>193</v>
      </c>
      <c r="J89" s="34"/>
      <c r="K89" s="63" t="s">
        <v>193</v>
      </c>
      <c r="L89" s="64" t="e">
        <f t="shared" si="23"/>
        <v>#DIV/0!</v>
      </c>
      <c r="M89" s="64" t="e">
        <f t="shared" si="24"/>
        <v>#DIV/0!</v>
      </c>
      <c r="N89" s="36"/>
      <c r="O89" s="148" t="s">
        <v>193</v>
      </c>
      <c r="P89" s="64" t="e">
        <f t="shared" si="25"/>
        <v>#DIV/0!</v>
      </c>
      <c r="Q89" s="37"/>
      <c r="R89" s="30"/>
      <c r="S89" s="144" t="s">
        <v>193</v>
      </c>
      <c r="T89" s="71" t="e">
        <f t="shared" si="26"/>
        <v>#DIV/0!</v>
      </c>
      <c r="U89" s="37"/>
      <c r="V89" s="30"/>
      <c r="W89" s="144" t="s">
        <v>193</v>
      </c>
      <c r="X89" s="64" t="e">
        <f t="shared" si="27"/>
        <v>#DIV/0!</v>
      </c>
      <c r="Y89" s="38"/>
    </row>
    <row r="90" spans="1:25" s="69" customFormat="1" ht="18.75" x14ac:dyDescent="0.25">
      <c r="A90" s="62" t="s">
        <v>111</v>
      </c>
      <c r="B90" s="34"/>
      <c r="C90" s="63" t="s">
        <v>193</v>
      </c>
      <c r="D90" s="34"/>
      <c r="E90" s="63" t="s">
        <v>193</v>
      </c>
      <c r="F90" s="34"/>
      <c r="G90" s="63" t="s">
        <v>193</v>
      </c>
      <c r="H90" s="34"/>
      <c r="I90" s="63" t="s">
        <v>193</v>
      </c>
      <c r="J90" s="34"/>
      <c r="K90" s="63" t="s">
        <v>193</v>
      </c>
      <c r="L90" s="64" t="e">
        <f t="shared" si="23"/>
        <v>#DIV/0!</v>
      </c>
      <c r="M90" s="64" t="e">
        <f t="shared" si="24"/>
        <v>#DIV/0!</v>
      </c>
      <c r="N90" s="36"/>
      <c r="O90" s="148" t="s">
        <v>193</v>
      </c>
      <c r="P90" s="64" t="e">
        <f t="shared" si="25"/>
        <v>#DIV/0!</v>
      </c>
      <c r="Q90" s="37"/>
      <c r="R90" s="30"/>
      <c r="S90" s="144" t="s">
        <v>193</v>
      </c>
      <c r="T90" s="71" t="e">
        <f t="shared" si="26"/>
        <v>#DIV/0!</v>
      </c>
      <c r="U90" s="37"/>
      <c r="V90" s="30"/>
      <c r="W90" s="144" t="s">
        <v>193</v>
      </c>
      <c r="X90" s="64" t="e">
        <f t="shared" si="27"/>
        <v>#DIV/0!</v>
      </c>
      <c r="Y90" s="38"/>
    </row>
    <row r="91" spans="1:25" s="69" customFormat="1" ht="18.75" x14ac:dyDescent="0.25">
      <c r="A91" s="62" t="s">
        <v>112</v>
      </c>
      <c r="B91" s="34">
        <v>162500</v>
      </c>
      <c r="C91" s="63" t="s">
        <v>193</v>
      </c>
      <c r="D91" s="34">
        <v>149996.64000000001</v>
      </c>
      <c r="E91" s="63" t="s">
        <v>193</v>
      </c>
      <c r="F91" s="34">
        <v>153000</v>
      </c>
      <c r="G91" s="63" t="s">
        <v>193</v>
      </c>
      <c r="H91" s="34">
        <v>150000</v>
      </c>
      <c r="I91" s="63" t="s">
        <v>193</v>
      </c>
      <c r="J91" s="34">
        <v>180096.31</v>
      </c>
      <c r="K91" s="63" t="s">
        <v>193</v>
      </c>
      <c r="L91" s="64">
        <f t="shared" si="23"/>
        <v>110.82849846153846</v>
      </c>
      <c r="M91" s="64">
        <f t="shared" si="24"/>
        <v>120.06689616514075</v>
      </c>
      <c r="N91" s="36">
        <v>150000</v>
      </c>
      <c r="O91" s="148" t="s">
        <v>193</v>
      </c>
      <c r="P91" s="64">
        <f t="shared" si="25"/>
        <v>83.288769214649648</v>
      </c>
      <c r="Q91" s="37"/>
      <c r="R91" s="30">
        <v>150000</v>
      </c>
      <c r="S91" s="144" t="s">
        <v>193</v>
      </c>
      <c r="T91" s="71">
        <f t="shared" si="26"/>
        <v>100</v>
      </c>
      <c r="U91" s="37"/>
      <c r="V91" s="30">
        <v>150000</v>
      </c>
      <c r="W91" s="144" t="s">
        <v>193</v>
      </c>
      <c r="X91" s="64">
        <f t="shared" si="27"/>
        <v>100</v>
      </c>
      <c r="Y91" s="38"/>
    </row>
    <row r="92" spans="1:25" s="69" customFormat="1" ht="18.75" x14ac:dyDescent="0.25">
      <c r="A92" s="62" t="s">
        <v>113</v>
      </c>
      <c r="B92" s="34">
        <v>551036.81000000006</v>
      </c>
      <c r="C92" s="63" t="s">
        <v>193</v>
      </c>
      <c r="D92" s="34">
        <v>468784.64000000001</v>
      </c>
      <c r="E92" s="63" t="s">
        <v>193</v>
      </c>
      <c r="F92" s="34">
        <v>935508.55</v>
      </c>
      <c r="G92" s="63" t="s">
        <v>193</v>
      </c>
      <c r="H92" s="34">
        <v>1010634.17</v>
      </c>
      <c r="I92" s="63" t="s">
        <v>193</v>
      </c>
      <c r="J92" s="34">
        <v>1018234.17</v>
      </c>
      <c r="K92" s="63" t="s">
        <v>193</v>
      </c>
      <c r="L92" s="64">
        <f t="shared" si="23"/>
        <v>184.78514529728059</v>
      </c>
      <c r="M92" s="64">
        <f t="shared" si="24"/>
        <v>217.20723827470115</v>
      </c>
      <c r="N92" s="36">
        <v>442780.72</v>
      </c>
      <c r="O92" s="148" t="s">
        <v>193</v>
      </c>
      <c r="P92" s="64">
        <f t="shared" si="25"/>
        <v>43.485156268130339</v>
      </c>
      <c r="Q92" s="37"/>
      <c r="R92" s="30">
        <v>282480.05</v>
      </c>
      <c r="S92" s="144" t="s">
        <v>193</v>
      </c>
      <c r="T92" s="71">
        <f t="shared" si="26"/>
        <v>63.796827016316335</v>
      </c>
      <c r="U92" s="37"/>
      <c r="V92" s="30">
        <v>161864.39000000001</v>
      </c>
      <c r="W92" s="144" t="s">
        <v>193</v>
      </c>
      <c r="X92" s="64">
        <f t="shared" si="27"/>
        <v>57.301175782148164</v>
      </c>
      <c r="Y92" s="38"/>
    </row>
    <row r="93" spans="1:25" s="69" customFormat="1" ht="18.75" x14ac:dyDescent="0.25">
      <c r="A93" s="62" t="s">
        <v>114</v>
      </c>
      <c r="B93" s="34"/>
      <c r="C93" s="63" t="s">
        <v>193</v>
      </c>
      <c r="D93" s="34"/>
      <c r="E93" s="63" t="s">
        <v>193</v>
      </c>
      <c r="F93" s="34"/>
      <c r="G93" s="63" t="s">
        <v>193</v>
      </c>
      <c r="H93" s="34"/>
      <c r="I93" s="63" t="s">
        <v>193</v>
      </c>
      <c r="J93" s="34"/>
      <c r="K93" s="63" t="s">
        <v>193</v>
      </c>
      <c r="L93" s="64" t="e">
        <f t="shared" si="23"/>
        <v>#DIV/0!</v>
      </c>
      <c r="M93" s="64" t="e">
        <f t="shared" si="24"/>
        <v>#DIV/0!</v>
      </c>
      <c r="N93" s="36"/>
      <c r="O93" s="148" t="s">
        <v>193</v>
      </c>
      <c r="P93" s="64" t="e">
        <f t="shared" si="25"/>
        <v>#DIV/0!</v>
      </c>
      <c r="Q93" s="37"/>
      <c r="R93" s="30"/>
      <c r="S93" s="144" t="s">
        <v>193</v>
      </c>
      <c r="T93" s="71" t="e">
        <f t="shared" si="26"/>
        <v>#DIV/0!</v>
      </c>
      <c r="U93" s="37"/>
      <c r="V93" s="30"/>
      <c r="W93" s="144" t="s">
        <v>193</v>
      </c>
      <c r="X93" s="64" t="e">
        <f t="shared" si="27"/>
        <v>#DIV/0!</v>
      </c>
      <c r="Y93" s="38"/>
    </row>
    <row r="94" spans="1:25" s="69" customFormat="1" ht="18.75" x14ac:dyDescent="0.25">
      <c r="A94" s="62" t="s">
        <v>175</v>
      </c>
      <c r="B94" s="34"/>
      <c r="C94" s="63" t="s">
        <v>193</v>
      </c>
      <c r="D94" s="34"/>
      <c r="E94" s="63" t="s">
        <v>193</v>
      </c>
      <c r="F94" s="34"/>
      <c r="G94" s="63" t="s">
        <v>193</v>
      </c>
      <c r="H94" s="34"/>
      <c r="I94" s="63" t="s">
        <v>193</v>
      </c>
      <c r="J94" s="34"/>
      <c r="K94" s="63" t="s">
        <v>193</v>
      </c>
      <c r="L94" s="64" t="e">
        <f t="shared" si="23"/>
        <v>#DIV/0!</v>
      </c>
      <c r="M94" s="64" t="e">
        <f t="shared" si="24"/>
        <v>#DIV/0!</v>
      </c>
      <c r="N94" s="39"/>
      <c r="O94" s="149" t="s">
        <v>193</v>
      </c>
      <c r="P94" s="64" t="e">
        <f t="shared" si="25"/>
        <v>#DIV/0!</v>
      </c>
      <c r="Q94" s="37"/>
      <c r="R94" s="30"/>
      <c r="S94" s="144" t="s">
        <v>193</v>
      </c>
      <c r="T94" s="71" t="e">
        <f t="shared" si="26"/>
        <v>#DIV/0!</v>
      </c>
      <c r="U94" s="37"/>
      <c r="V94" s="30"/>
      <c r="W94" s="144" t="s">
        <v>193</v>
      </c>
      <c r="X94" s="64" t="e">
        <f t="shared" si="27"/>
        <v>#DIV/0!</v>
      </c>
      <c r="Y94" s="38"/>
    </row>
    <row r="95" spans="1:25" s="69" customFormat="1" ht="18.75" x14ac:dyDescent="0.25">
      <c r="A95" s="62" t="s">
        <v>115</v>
      </c>
      <c r="B95" s="34">
        <v>107370</v>
      </c>
      <c r="C95" s="63" t="s">
        <v>193</v>
      </c>
      <c r="D95" s="34">
        <v>110080.49</v>
      </c>
      <c r="E95" s="63" t="s">
        <v>193</v>
      </c>
      <c r="F95" s="34">
        <v>103917.56</v>
      </c>
      <c r="G95" s="63" t="s">
        <v>193</v>
      </c>
      <c r="H95" s="34">
        <v>171765.91</v>
      </c>
      <c r="I95" s="63" t="s">
        <v>193</v>
      </c>
      <c r="J95" s="34">
        <v>178746.09</v>
      </c>
      <c r="K95" s="63" t="s">
        <v>193</v>
      </c>
      <c r="L95" s="64">
        <f t="shared" si="23"/>
        <v>166.47675328303995</v>
      </c>
      <c r="M95" s="64">
        <f t="shared" si="24"/>
        <v>162.37762931469507</v>
      </c>
      <c r="N95" s="36">
        <v>111685.95</v>
      </c>
      <c r="O95" s="148" t="s">
        <v>193</v>
      </c>
      <c r="P95" s="64">
        <f t="shared" si="25"/>
        <v>62.483017111031636</v>
      </c>
      <c r="Q95" s="37"/>
      <c r="R95" s="30">
        <v>197803.54</v>
      </c>
      <c r="S95" s="144" t="s">
        <v>193</v>
      </c>
      <c r="T95" s="71">
        <f t="shared" si="26"/>
        <v>177.10691452237279</v>
      </c>
      <c r="U95" s="37"/>
      <c r="V95" s="30">
        <v>349603.59</v>
      </c>
      <c r="W95" s="144" t="s">
        <v>193</v>
      </c>
      <c r="X95" s="64">
        <f t="shared" si="27"/>
        <v>176.74283786832129</v>
      </c>
      <c r="Y95" s="38"/>
    </row>
    <row r="96" spans="1:25" s="72" customFormat="1" ht="18.75" x14ac:dyDescent="0.25">
      <c r="A96" s="138" t="s">
        <v>116</v>
      </c>
      <c r="B96" s="89">
        <f>B97+B98+B99+B100+B101</f>
        <v>768412.39000000013</v>
      </c>
      <c r="C96" s="144"/>
      <c r="D96" s="89">
        <f>D97+D98+D99+D100+D101</f>
        <v>823482.06</v>
      </c>
      <c r="E96" s="144"/>
      <c r="F96" s="89">
        <f>F97+F98+F99+F100+F101</f>
        <v>964698.72</v>
      </c>
      <c r="G96" s="144"/>
      <c r="H96" s="89">
        <f>H97+H98+H99+H100+H101</f>
        <v>1140291.1000000001</v>
      </c>
      <c r="I96" s="144"/>
      <c r="J96" s="89">
        <f>J97+J98+J99+J100+J101</f>
        <v>1101590.3400000001</v>
      </c>
      <c r="K96" s="144"/>
      <c r="L96" s="68">
        <f t="shared" si="23"/>
        <v>143.35926311651482</v>
      </c>
      <c r="M96" s="68">
        <f t="shared" si="24"/>
        <v>133.77223299800849</v>
      </c>
      <c r="N96" s="58">
        <f>N97+N98+N99+N100+N101</f>
        <v>644358.01</v>
      </c>
      <c r="O96" s="146"/>
      <c r="P96" s="68">
        <f t="shared" si="25"/>
        <v>58.493433230360381</v>
      </c>
      <c r="Q96" s="30"/>
      <c r="R96" s="89">
        <f>R97+R98+R99+R100+R101</f>
        <v>592422.19999999995</v>
      </c>
      <c r="S96" s="144"/>
      <c r="T96" s="58">
        <f t="shared" si="26"/>
        <v>91.939913961805161</v>
      </c>
      <c r="U96" s="30"/>
      <c r="V96" s="89">
        <f>V97+V98+V99+V100+V101</f>
        <v>546662.86</v>
      </c>
      <c r="W96" s="144"/>
      <c r="X96" s="68">
        <f t="shared" si="27"/>
        <v>92.275890403836996</v>
      </c>
      <c r="Y96" s="139"/>
    </row>
    <row r="97" spans="1:25" s="69" customFormat="1" ht="18.75" x14ac:dyDescent="0.25">
      <c r="A97" s="62" t="s">
        <v>117</v>
      </c>
      <c r="B97" s="34">
        <v>37543.93</v>
      </c>
      <c r="C97" s="63" t="s">
        <v>193</v>
      </c>
      <c r="D97" s="34">
        <v>40604.17</v>
      </c>
      <c r="E97" s="63" t="s">
        <v>193</v>
      </c>
      <c r="F97" s="34">
        <v>53289.7</v>
      </c>
      <c r="G97" s="63" t="s">
        <v>193</v>
      </c>
      <c r="H97" s="34">
        <v>41439.730000000003</v>
      </c>
      <c r="I97" s="63" t="s">
        <v>193</v>
      </c>
      <c r="J97" s="34">
        <v>41439.730000000003</v>
      </c>
      <c r="K97" s="63" t="s">
        <v>193</v>
      </c>
      <c r="L97" s="64">
        <f t="shared" si="23"/>
        <v>110.37664410731642</v>
      </c>
      <c r="M97" s="64">
        <f t="shared" si="24"/>
        <v>102.0578181994608</v>
      </c>
      <c r="N97" s="36">
        <v>47289.7</v>
      </c>
      <c r="O97" s="148" t="s">
        <v>193</v>
      </c>
      <c r="P97" s="64">
        <f t="shared" si="25"/>
        <v>114.11681495029045</v>
      </c>
      <c r="Q97" s="37"/>
      <c r="R97" s="30">
        <v>47289.7</v>
      </c>
      <c r="S97" s="144" t="s">
        <v>193</v>
      </c>
      <c r="T97" s="71">
        <f t="shared" si="26"/>
        <v>100</v>
      </c>
      <c r="U97" s="37"/>
      <c r="V97" s="30">
        <v>47289.7</v>
      </c>
      <c r="W97" s="144" t="s">
        <v>193</v>
      </c>
      <c r="X97" s="64">
        <f t="shared" si="27"/>
        <v>100</v>
      </c>
      <c r="Y97" s="38"/>
    </row>
    <row r="98" spans="1:25" s="69" customFormat="1" ht="18.75" x14ac:dyDescent="0.25">
      <c r="A98" s="62" t="s">
        <v>118</v>
      </c>
      <c r="B98" s="34">
        <v>227316.26</v>
      </c>
      <c r="C98" s="63" t="s">
        <v>193</v>
      </c>
      <c r="D98" s="34"/>
      <c r="E98" s="63" t="s">
        <v>193</v>
      </c>
      <c r="F98" s="34">
        <v>319267.5</v>
      </c>
      <c r="G98" s="63" t="s">
        <v>193</v>
      </c>
      <c r="H98" s="34">
        <v>369136.75</v>
      </c>
      <c r="I98" s="63" t="s">
        <v>193</v>
      </c>
      <c r="J98" s="34">
        <v>369136.75</v>
      </c>
      <c r="K98" s="63" t="s">
        <v>193</v>
      </c>
      <c r="L98" s="64">
        <f t="shared" si="23"/>
        <v>162.38906534886681</v>
      </c>
      <c r="M98" s="64" t="e">
        <f t="shared" si="24"/>
        <v>#DIV/0!</v>
      </c>
      <c r="N98" s="36"/>
      <c r="O98" s="148" t="s">
        <v>193</v>
      </c>
      <c r="P98" s="64">
        <f t="shared" si="25"/>
        <v>0</v>
      </c>
      <c r="Q98" s="37"/>
      <c r="R98" s="30"/>
      <c r="S98" s="144" t="s">
        <v>193</v>
      </c>
      <c r="T98" s="71" t="e">
        <f t="shared" si="26"/>
        <v>#DIV/0!</v>
      </c>
      <c r="U98" s="37"/>
      <c r="V98" s="30"/>
      <c r="W98" s="144" t="s">
        <v>193</v>
      </c>
      <c r="X98" s="64" t="e">
        <f t="shared" si="27"/>
        <v>#DIV/0!</v>
      </c>
      <c r="Y98" s="38"/>
    </row>
    <row r="99" spans="1:25" s="69" customFormat="1" ht="18.75" x14ac:dyDescent="0.25">
      <c r="A99" s="62" t="s">
        <v>119</v>
      </c>
      <c r="B99" s="34">
        <v>463792.15</v>
      </c>
      <c r="C99" s="63" t="s">
        <v>193</v>
      </c>
      <c r="D99" s="34">
        <v>738792.54</v>
      </c>
      <c r="E99" s="63" t="s">
        <v>193</v>
      </c>
      <c r="F99" s="34">
        <v>556266.52</v>
      </c>
      <c r="G99" s="63" t="s">
        <v>193</v>
      </c>
      <c r="H99" s="34">
        <v>687640.52</v>
      </c>
      <c r="I99" s="63" t="s">
        <v>193</v>
      </c>
      <c r="J99" s="34">
        <v>646135.76</v>
      </c>
      <c r="K99" s="63" t="s">
        <v>193</v>
      </c>
      <c r="L99" s="64">
        <f t="shared" si="23"/>
        <v>139.31580342616837</v>
      </c>
      <c r="M99" s="64">
        <f t="shared" si="24"/>
        <v>87.458349268117942</v>
      </c>
      <c r="N99" s="36">
        <v>558988.31000000006</v>
      </c>
      <c r="O99" s="148" t="s">
        <v>193</v>
      </c>
      <c r="P99" s="64">
        <f t="shared" si="25"/>
        <v>86.512517121788775</v>
      </c>
      <c r="Q99" s="37"/>
      <c r="R99" s="30">
        <v>507052.5</v>
      </c>
      <c r="S99" s="144" t="s">
        <v>193</v>
      </c>
      <c r="T99" s="71">
        <f t="shared" si="26"/>
        <v>90.708963126617064</v>
      </c>
      <c r="U99" s="37"/>
      <c r="V99" s="30">
        <v>461293.16</v>
      </c>
      <c r="W99" s="144" t="s">
        <v>193</v>
      </c>
      <c r="X99" s="64">
        <f t="shared" si="27"/>
        <v>90.975423649424854</v>
      </c>
      <c r="Y99" s="38"/>
    </row>
    <row r="100" spans="1:25" s="69" customFormat="1" ht="18.75" x14ac:dyDescent="0.25">
      <c r="A100" s="62" t="s">
        <v>120</v>
      </c>
      <c r="B100" s="34"/>
      <c r="C100" s="63" t="s">
        <v>193</v>
      </c>
      <c r="D100" s="34"/>
      <c r="E100" s="63" t="s">
        <v>193</v>
      </c>
      <c r="F100" s="34"/>
      <c r="G100" s="63" t="s">
        <v>193</v>
      </c>
      <c r="H100" s="34"/>
      <c r="I100" s="63" t="s">
        <v>193</v>
      </c>
      <c r="J100" s="34"/>
      <c r="K100" s="63" t="s">
        <v>193</v>
      </c>
      <c r="L100" s="64" t="e">
        <f t="shared" si="23"/>
        <v>#DIV/0!</v>
      </c>
      <c r="M100" s="64" t="e">
        <f t="shared" si="24"/>
        <v>#DIV/0!</v>
      </c>
      <c r="N100" s="36"/>
      <c r="O100" s="148" t="s">
        <v>193</v>
      </c>
      <c r="P100" s="64" t="e">
        <f t="shared" si="25"/>
        <v>#DIV/0!</v>
      </c>
      <c r="Q100" s="37"/>
      <c r="R100" s="30"/>
      <c r="S100" s="144" t="s">
        <v>193</v>
      </c>
      <c r="T100" s="71" t="e">
        <f t="shared" si="26"/>
        <v>#DIV/0!</v>
      </c>
      <c r="U100" s="37"/>
      <c r="V100" s="30"/>
      <c r="W100" s="144" t="s">
        <v>193</v>
      </c>
      <c r="X100" s="64" t="e">
        <f t="shared" si="27"/>
        <v>#DIV/0!</v>
      </c>
      <c r="Y100" s="38"/>
    </row>
    <row r="101" spans="1:25" s="69" customFormat="1" ht="18.75" x14ac:dyDescent="0.25">
      <c r="A101" s="62" t="s">
        <v>121</v>
      </c>
      <c r="B101" s="34">
        <v>39760.050000000003</v>
      </c>
      <c r="C101" s="63" t="s">
        <v>193</v>
      </c>
      <c r="D101" s="34">
        <v>44085.35</v>
      </c>
      <c r="E101" s="63" t="s">
        <v>193</v>
      </c>
      <c r="F101" s="34">
        <v>35875</v>
      </c>
      <c r="G101" s="63" t="s">
        <v>193</v>
      </c>
      <c r="H101" s="34">
        <v>42074.1</v>
      </c>
      <c r="I101" s="63" t="s">
        <v>193</v>
      </c>
      <c r="J101" s="34">
        <v>44878.1</v>
      </c>
      <c r="K101" s="63" t="s">
        <v>193</v>
      </c>
      <c r="L101" s="64">
        <f t="shared" si="23"/>
        <v>112.87234296737554</v>
      </c>
      <c r="M101" s="64">
        <f t="shared" si="24"/>
        <v>101.79821641429636</v>
      </c>
      <c r="N101" s="36">
        <v>38080</v>
      </c>
      <c r="O101" s="148" t="s">
        <v>193</v>
      </c>
      <c r="P101" s="64">
        <f t="shared" si="25"/>
        <v>84.852077070999002</v>
      </c>
      <c r="Q101" s="37"/>
      <c r="R101" s="30">
        <v>38080</v>
      </c>
      <c r="S101" s="144" t="s">
        <v>193</v>
      </c>
      <c r="T101" s="71">
        <f t="shared" si="26"/>
        <v>100</v>
      </c>
      <c r="U101" s="37"/>
      <c r="V101" s="30">
        <v>38080</v>
      </c>
      <c r="W101" s="144" t="s">
        <v>193</v>
      </c>
      <c r="X101" s="64">
        <f t="shared" si="27"/>
        <v>100</v>
      </c>
      <c r="Y101" s="38"/>
    </row>
    <row r="102" spans="1:25" s="72" customFormat="1" ht="18.75" x14ac:dyDescent="0.25">
      <c r="A102" s="138" t="s">
        <v>122</v>
      </c>
      <c r="B102" s="89">
        <f>B103+B104+B105+B106+B107</f>
        <v>4454.2</v>
      </c>
      <c r="C102" s="144"/>
      <c r="D102" s="89">
        <f>D103+D104+D105+D106+D107</f>
        <v>0</v>
      </c>
      <c r="E102" s="144"/>
      <c r="F102" s="89">
        <f>F103+F104+F105+F106+F107</f>
        <v>9471</v>
      </c>
      <c r="G102" s="144"/>
      <c r="H102" s="89">
        <f>H103+H104+H105+H106+H107</f>
        <v>29508.71</v>
      </c>
      <c r="I102" s="144"/>
      <c r="J102" s="89">
        <f>J103+J104+J105+J106+J107</f>
        <v>29508.71</v>
      </c>
      <c r="K102" s="144"/>
      <c r="L102" s="68">
        <f t="shared" si="23"/>
        <v>662.4918054869562</v>
      </c>
      <c r="M102" s="68" t="e">
        <f t="shared" si="24"/>
        <v>#DIV/0!</v>
      </c>
      <c r="N102" s="58">
        <f>N103+N104+N105+N106+N107</f>
        <v>13500</v>
      </c>
      <c r="O102" s="146"/>
      <c r="P102" s="68">
        <f t="shared" si="25"/>
        <v>45.749204218008856</v>
      </c>
      <c r="Q102" s="30"/>
      <c r="R102" s="89">
        <f>R103+R104+R105+R106+R107</f>
        <v>13500</v>
      </c>
      <c r="S102" s="144"/>
      <c r="T102" s="58">
        <f t="shared" si="26"/>
        <v>100</v>
      </c>
      <c r="U102" s="30"/>
      <c r="V102" s="89">
        <f>V103+V104+V105+V106+V107</f>
        <v>13500</v>
      </c>
      <c r="W102" s="144"/>
      <c r="X102" s="68">
        <f t="shared" si="27"/>
        <v>100</v>
      </c>
      <c r="Y102" s="139"/>
    </row>
    <row r="103" spans="1:25" s="69" customFormat="1" ht="18.75" x14ac:dyDescent="0.25">
      <c r="A103" s="62" t="s">
        <v>123</v>
      </c>
      <c r="B103" s="34"/>
      <c r="C103" s="63" t="s">
        <v>193</v>
      </c>
      <c r="D103" s="34"/>
      <c r="E103" s="63" t="s">
        <v>193</v>
      </c>
      <c r="F103" s="34"/>
      <c r="G103" s="63" t="s">
        <v>193</v>
      </c>
      <c r="H103" s="34"/>
      <c r="I103" s="63" t="s">
        <v>193</v>
      </c>
      <c r="J103" s="34"/>
      <c r="K103" s="63" t="s">
        <v>193</v>
      </c>
      <c r="L103" s="64" t="e">
        <f t="shared" si="23"/>
        <v>#DIV/0!</v>
      </c>
      <c r="M103" s="64" t="e">
        <f t="shared" si="24"/>
        <v>#DIV/0!</v>
      </c>
      <c r="N103" s="36"/>
      <c r="O103" s="148" t="s">
        <v>193</v>
      </c>
      <c r="P103" s="64" t="e">
        <f t="shared" si="25"/>
        <v>#DIV/0!</v>
      </c>
      <c r="Q103" s="37"/>
      <c r="R103" s="30"/>
      <c r="S103" s="144" t="s">
        <v>193</v>
      </c>
      <c r="T103" s="71" t="e">
        <f t="shared" si="26"/>
        <v>#DIV/0!</v>
      </c>
      <c r="U103" s="37"/>
      <c r="V103" s="30"/>
      <c r="W103" s="144" t="s">
        <v>193</v>
      </c>
      <c r="X103" s="64" t="e">
        <f t="shared" si="27"/>
        <v>#DIV/0!</v>
      </c>
      <c r="Y103" s="38"/>
    </row>
    <row r="104" spans="1:25" s="69" customFormat="1" ht="18.75" x14ac:dyDescent="0.25">
      <c r="A104" s="62" t="s">
        <v>176</v>
      </c>
      <c r="B104" s="34"/>
      <c r="C104" s="63" t="s">
        <v>193</v>
      </c>
      <c r="D104" s="34"/>
      <c r="E104" s="63" t="s">
        <v>193</v>
      </c>
      <c r="F104" s="34"/>
      <c r="G104" s="63" t="s">
        <v>193</v>
      </c>
      <c r="H104" s="34"/>
      <c r="I104" s="63" t="s">
        <v>193</v>
      </c>
      <c r="J104" s="34"/>
      <c r="K104" s="63" t="s">
        <v>193</v>
      </c>
      <c r="L104" s="64" t="e">
        <f t="shared" si="23"/>
        <v>#DIV/0!</v>
      </c>
      <c r="M104" s="64" t="e">
        <f t="shared" si="24"/>
        <v>#DIV/0!</v>
      </c>
      <c r="N104" s="36"/>
      <c r="O104" s="148" t="s">
        <v>193</v>
      </c>
      <c r="P104" s="64" t="e">
        <f t="shared" si="25"/>
        <v>#DIV/0!</v>
      </c>
      <c r="Q104" s="37"/>
      <c r="R104" s="30"/>
      <c r="S104" s="144" t="s">
        <v>193</v>
      </c>
      <c r="T104" s="71" t="e">
        <f t="shared" si="26"/>
        <v>#DIV/0!</v>
      </c>
      <c r="U104" s="37"/>
      <c r="V104" s="30"/>
      <c r="W104" s="144" t="s">
        <v>193</v>
      </c>
      <c r="X104" s="64" t="e">
        <f t="shared" si="27"/>
        <v>#DIV/0!</v>
      </c>
      <c r="Y104" s="38"/>
    </row>
    <row r="105" spans="1:25" s="69" customFormat="1" ht="18.75" x14ac:dyDescent="0.25">
      <c r="A105" s="62" t="s">
        <v>124</v>
      </c>
      <c r="B105" s="34"/>
      <c r="C105" s="63" t="s">
        <v>193</v>
      </c>
      <c r="D105" s="34"/>
      <c r="E105" s="63" t="s">
        <v>193</v>
      </c>
      <c r="F105" s="34"/>
      <c r="G105" s="63" t="s">
        <v>193</v>
      </c>
      <c r="H105" s="34"/>
      <c r="I105" s="63" t="s">
        <v>193</v>
      </c>
      <c r="J105" s="34"/>
      <c r="K105" s="63" t="s">
        <v>193</v>
      </c>
      <c r="L105" s="64" t="e">
        <f t="shared" si="23"/>
        <v>#DIV/0!</v>
      </c>
      <c r="M105" s="64" t="e">
        <f t="shared" si="24"/>
        <v>#DIV/0!</v>
      </c>
      <c r="N105" s="39"/>
      <c r="O105" s="149" t="s">
        <v>193</v>
      </c>
      <c r="P105" s="64" t="e">
        <f t="shared" si="25"/>
        <v>#DIV/0!</v>
      </c>
      <c r="Q105" s="37"/>
      <c r="R105" s="30"/>
      <c r="S105" s="144" t="s">
        <v>193</v>
      </c>
      <c r="T105" s="71" t="e">
        <f t="shared" si="26"/>
        <v>#DIV/0!</v>
      </c>
      <c r="U105" s="37"/>
      <c r="V105" s="30"/>
      <c r="W105" s="144" t="s">
        <v>193</v>
      </c>
      <c r="X105" s="64" t="e">
        <f t="shared" si="27"/>
        <v>#DIV/0!</v>
      </c>
      <c r="Y105" s="38"/>
    </row>
    <row r="106" spans="1:25" s="69" customFormat="1" ht="18.75" x14ac:dyDescent="0.25">
      <c r="A106" s="62" t="s">
        <v>177</v>
      </c>
      <c r="B106" s="34"/>
      <c r="C106" s="63" t="s">
        <v>193</v>
      </c>
      <c r="D106" s="34"/>
      <c r="E106" s="63" t="s">
        <v>193</v>
      </c>
      <c r="F106" s="34"/>
      <c r="G106" s="63" t="s">
        <v>193</v>
      </c>
      <c r="H106" s="34"/>
      <c r="I106" s="63" t="s">
        <v>193</v>
      </c>
      <c r="J106" s="34"/>
      <c r="K106" s="63" t="s">
        <v>193</v>
      </c>
      <c r="L106" s="64" t="e">
        <f t="shared" si="23"/>
        <v>#DIV/0!</v>
      </c>
      <c r="M106" s="64" t="e">
        <f t="shared" si="24"/>
        <v>#DIV/0!</v>
      </c>
      <c r="N106" s="36"/>
      <c r="O106" s="148" t="s">
        <v>193</v>
      </c>
      <c r="P106" s="64" t="e">
        <f t="shared" si="25"/>
        <v>#DIV/0!</v>
      </c>
      <c r="Q106" s="37"/>
      <c r="R106" s="30"/>
      <c r="S106" s="144" t="s">
        <v>193</v>
      </c>
      <c r="T106" s="71" t="e">
        <f t="shared" si="26"/>
        <v>#DIV/0!</v>
      </c>
      <c r="U106" s="37"/>
      <c r="V106" s="30"/>
      <c r="W106" s="144" t="s">
        <v>193</v>
      </c>
      <c r="X106" s="64" t="e">
        <f t="shared" si="27"/>
        <v>#DIV/0!</v>
      </c>
      <c r="Y106" s="38"/>
    </row>
    <row r="107" spans="1:25" s="69" customFormat="1" ht="18.75" x14ac:dyDescent="0.25">
      <c r="A107" s="62" t="s">
        <v>125</v>
      </c>
      <c r="B107" s="34">
        <v>4454.2</v>
      </c>
      <c r="C107" s="63" t="s">
        <v>193</v>
      </c>
      <c r="D107" s="34"/>
      <c r="E107" s="63" t="s">
        <v>193</v>
      </c>
      <c r="F107" s="34">
        <v>9471</v>
      </c>
      <c r="G107" s="63" t="s">
        <v>193</v>
      </c>
      <c r="H107" s="34">
        <v>29508.71</v>
      </c>
      <c r="I107" s="63" t="s">
        <v>193</v>
      </c>
      <c r="J107" s="34">
        <v>29508.71</v>
      </c>
      <c r="K107" s="63" t="s">
        <v>193</v>
      </c>
      <c r="L107" s="64">
        <f t="shared" si="23"/>
        <v>662.4918054869562</v>
      </c>
      <c r="M107" s="64" t="e">
        <f t="shared" si="24"/>
        <v>#DIV/0!</v>
      </c>
      <c r="N107" s="36">
        <v>13500</v>
      </c>
      <c r="O107" s="148" t="s">
        <v>193</v>
      </c>
      <c r="P107" s="64">
        <f t="shared" si="25"/>
        <v>45.749204218008856</v>
      </c>
      <c r="Q107" s="37"/>
      <c r="R107" s="30">
        <v>13500</v>
      </c>
      <c r="S107" s="144" t="s">
        <v>193</v>
      </c>
      <c r="T107" s="71">
        <f t="shared" si="26"/>
        <v>100</v>
      </c>
      <c r="U107" s="37"/>
      <c r="V107" s="30">
        <v>13500</v>
      </c>
      <c r="W107" s="144" t="s">
        <v>193</v>
      </c>
      <c r="X107" s="64">
        <f t="shared" si="27"/>
        <v>100</v>
      </c>
      <c r="Y107" s="38"/>
    </row>
    <row r="108" spans="1:25" s="72" customFormat="1" ht="18.75" x14ac:dyDescent="0.25">
      <c r="A108" s="138" t="s">
        <v>126</v>
      </c>
      <c r="B108" s="89">
        <f>B109+B110+B111+B112+B113+B114+B115+B116+B117</f>
        <v>4038972.3600000003</v>
      </c>
      <c r="C108" s="144"/>
      <c r="D108" s="89">
        <f>D109+D110+D111+D112+D113+D114+D115+D116+D117</f>
        <v>4354199.05</v>
      </c>
      <c r="E108" s="144"/>
      <c r="F108" s="89">
        <f>F109+F110+F111+F112+F113+F114+F115+F116+F117</f>
        <v>4792178.18</v>
      </c>
      <c r="G108" s="144"/>
      <c r="H108" s="89">
        <f>H109+H110+H111+H112+H113+H114+H115+H116+H117</f>
        <v>4868478.5</v>
      </c>
      <c r="I108" s="144"/>
      <c r="J108" s="89">
        <f>J109+J110+J111+J112+J113+J114+J115+J116+J117</f>
        <v>4876132.0999999996</v>
      </c>
      <c r="K108" s="144"/>
      <c r="L108" s="68">
        <f t="shared" si="23"/>
        <v>120.72704800584471</v>
      </c>
      <c r="M108" s="68">
        <f t="shared" si="24"/>
        <v>111.98688998841244</v>
      </c>
      <c r="N108" s="58">
        <f>N109+N110+N111+N112+N113+N114+N115+N116+N117</f>
        <v>5350208.4500000011</v>
      </c>
      <c r="O108" s="146"/>
      <c r="P108" s="68">
        <f t="shared" si="25"/>
        <v>109.7223852897669</v>
      </c>
      <c r="Q108" s="30"/>
      <c r="R108" s="89">
        <f>R109+R110+R111+R112+R113+R114+R115+R116+R117</f>
        <v>5317971.59</v>
      </c>
      <c r="S108" s="144"/>
      <c r="T108" s="58">
        <f t="shared" si="26"/>
        <v>99.397465345485728</v>
      </c>
      <c r="U108" s="30"/>
      <c r="V108" s="89">
        <f>V109+V110+V111+V112+V113+V114+V115+V116+V117</f>
        <v>5320046.3</v>
      </c>
      <c r="W108" s="144"/>
      <c r="X108" s="68">
        <f t="shared" si="27"/>
        <v>100.03901318322011</v>
      </c>
      <c r="Y108" s="139"/>
    </row>
    <row r="109" spans="1:25" s="69" customFormat="1" ht="18.75" x14ac:dyDescent="0.25">
      <c r="A109" s="62" t="s">
        <v>127</v>
      </c>
      <c r="B109" s="34">
        <v>1616168.11</v>
      </c>
      <c r="C109" s="63" t="s">
        <v>193</v>
      </c>
      <c r="D109" s="34">
        <v>1679854.47</v>
      </c>
      <c r="E109" s="63" t="s">
        <v>193</v>
      </c>
      <c r="F109" s="34">
        <v>1824447.76</v>
      </c>
      <c r="G109" s="63" t="s">
        <v>193</v>
      </c>
      <c r="H109" s="34">
        <v>1847464.1</v>
      </c>
      <c r="I109" s="63" t="s">
        <v>193</v>
      </c>
      <c r="J109" s="34">
        <v>1847464.1</v>
      </c>
      <c r="K109" s="63" t="s">
        <v>193</v>
      </c>
      <c r="L109" s="64">
        <f t="shared" si="23"/>
        <v>114.31138187722316</v>
      </c>
      <c r="M109" s="64">
        <f t="shared" si="24"/>
        <v>109.9776280025019</v>
      </c>
      <c r="N109" s="36">
        <v>2047264.32</v>
      </c>
      <c r="O109" s="148" t="s">
        <v>193</v>
      </c>
      <c r="P109" s="64">
        <f t="shared" si="25"/>
        <v>110.81483640196311</v>
      </c>
      <c r="Q109" s="37"/>
      <c r="R109" s="30">
        <v>2047264.32</v>
      </c>
      <c r="S109" s="144" t="s">
        <v>193</v>
      </c>
      <c r="T109" s="71">
        <f t="shared" si="26"/>
        <v>100</v>
      </c>
      <c r="U109" s="37"/>
      <c r="V109" s="30">
        <v>2047264.32</v>
      </c>
      <c r="W109" s="144" t="s">
        <v>193</v>
      </c>
      <c r="X109" s="64">
        <f t="shared" si="27"/>
        <v>100</v>
      </c>
      <c r="Y109" s="38"/>
    </row>
    <row r="110" spans="1:25" s="69" customFormat="1" ht="18.75" x14ac:dyDescent="0.25">
      <c r="A110" s="62" t="s">
        <v>128</v>
      </c>
      <c r="B110" s="34">
        <v>1993972.3</v>
      </c>
      <c r="C110" s="63" t="s">
        <v>193</v>
      </c>
      <c r="D110" s="34">
        <v>2246133.38</v>
      </c>
      <c r="E110" s="63" t="s">
        <v>193</v>
      </c>
      <c r="F110" s="34">
        <v>2531202.14</v>
      </c>
      <c r="G110" s="63" t="s">
        <v>193</v>
      </c>
      <c r="H110" s="34">
        <v>2575506.35</v>
      </c>
      <c r="I110" s="63" t="s">
        <v>193</v>
      </c>
      <c r="J110" s="34">
        <v>2579006.35</v>
      </c>
      <c r="K110" s="63" t="s">
        <v>193</v>
      </c>
      <c r="L110" s="64">
        <f t="shared" si="23"/>
        <v>129.3401292485357</v>
      </c>
      <c r="M110" s="64">
        <f t="shared" si="24"/>
        <v>114.81982205348822</v>
      </c>
      <c r="N110" s="36">
        <v>2818101.08</v>
      </c>
      <c r="O110" s="148" t="s">
        <v>193</v>
      </c>
      <c r="P110" s="64">
        <f t="shared" si="25"/>
        <v>109.27080811569154</v>
      </c>
      <c r="Q110" s="37"/>
      <c r="R110" s="30">
        <v>2782952.52</v>
      </c>
      <c r="S110" s="144" t="s">
        <v>193</v>
      </c>
      <c r="T110" s="71">
        <f t="shared" si="26"/>
        <v>98.752757299961715</v>
      </c>
      <c r="U110" s="37"/>
      <c r="V110" s="30">
        <v>2782452.53</v>
      </c>
      <c r="W110" s="144" t="s">
        <v>193</v>
      </c>
      <c r="X110" s="64">
        <f t="shared" si="27"/>
        <v>99.982033829308719</v>
      </c>
      <c r="Y110" s="38"/>
    </row>
    <row r="111" spans="1:25" s="69" customFormat="1" ht="18.75" x14ac:dyDescent="0.25">
      <c r="A111" s="62" t="s">
        <v>129</v>
      </c>
      <c r="B111" s="34">
        <v>321636.08</v>
      </c>
      <c r="C111" s="63" t="s">
        <v>193</v>
      </c>
      <c r="D111" s="34">
        <v>310823.03999999998</v>
      </c>
      <c r="E111" s="63" t="s">
        <v>193</v>
      </c>
      <c r="F111" s="34">
        <v>314207.84000000003</v>
      </c>
      <c r="G111" s="63" t="s">
        <v>193</v>
      </c>
      <c r="H111" s="34">
        <v>317964.42</v>
      </c>
      <c r="I111" s="63" t="s">
        <v>193</v>
      </c>
      <c r="J111" s="34">
        <v>321058.42</v>
      </c>
      <c r="K111" s="63" t="s">
        <v>193</v>
      </c>
      <c r="L111" s="64">
        <f t="shared" si="23"/>
        <v>99.820399502443863</v>
      </c>
      <c r="M111" s="64">
        <f t="shared" si="24"/>
        <v>103.29299269449265</v>
      </c>
      <c r="N111" s="36">
        <v>346288.9</v>
      </c>
      <c r="O111" s="148" t="s">
        <v>193</v>
      </c>
      <c r="P111" s="64">
        <f t="shared" si="25"/>
        <v>107.85853241288612</v>
      </c>
      <c r="Q111" s="37"/>
      <c r="R111" s="30">
        <v>346512.3</v>
      </c>
      <c r="S111" s="144" t="s">
        <v>193</v>
      </c>
      <c r="T111" s="71">
        <f t="shared" si="26"/>
        <v>100.06451260782543</v>
      </c>
      <c r="U111" s="37"/>
      <c r="V111" s="30">
        <v>346288.9</v>
      </c>
      <c r="W111" s="144" t="s">
        <v>193</v>
      </c>
      <c r="X111" s="64">
        <f t="shared" si="27"/>
        <v>99.935528984108231</v>
      </c>
      <c r="Y111" s="38"/>
    </row>
    <row r="112" spans="1:25" s="69" customFormat="1" ht="18.75" x14ac:dyDescent="0.25">
      <c r="A112" s="62" t="s">
        <v>130</v>
      </c>
      <c r="B112" s="34"/>
      <c r="C112" s="63" t="s">
        <v>193</v>
      </c>
      <c r="D112" s="34"/>
      <c r="E112" s="63" t="s">
        <v>193</v>
      </c>
      <c r="F112" s="34"/>
      <c r="G112" s="63" t="s">
        <v>193</v>
      </c>
      <c r="H112" s="34"/>
      <c r="I112" s="63" t="s">
        <v>193</v>
      </c>
      <c r="J112" s="34"/>
      <c r="K112" s="63" t="s">
        <v>193</v>
      </c>
      <c r="L112" s="64" t="e">
        <f t="shared" ref="L112:L140" si="29">J112/B112*100</f>
        <v>#DIV/0!</v>
      </c>
      <c r="M112" s="64" t="e">
        <f t="shared" ref="M112:M140" si="30">J112/D112*100</f>
        <v>#DIV/0!</v>
      </c>
      <c r="N112" s="36"/>
      <c r="O112" s="148" t="s">
        <v>193</v>
      </c>
      <c r="P112" s="64" t="e">
        <f t="shared" ref="P112:P140" si="31">N112/J112*100</f>
        <v>#DIV/0!</v>
      </c>
      <c r="Q112" s="37"/>
      <c r="R112" s="30"/>
      <c r="S112" s="144" t="s">
        <v>193</v>
      </c>
      <c r="T112" s="71" t="e">
        <f t="shared" ref="T112:T140" si="32">R112/N112*100</f>
        <v>#DIV/0!</v>
      </c>
      <c r="U112" s="37"/>
      <c r="V112" s="30"/>
      <c r="W112" s="144" t="s">
        <v>193</v>
      </c>
      <c r="X112" s="64" t="e">
        <f t="shared" ref="X112:X140" si="33">V112/R112*100</f>
        <v>#DIV/0!</v>
      </c>
      <c r="Y112" s="38"/>
    </row>
    <row r="113" spans="1:25" s="69" customFormat="1" ht="18.75" x14ac:dyDescent="0.25">
      <c r="A113" s="62" t="s">
        <v>131</v>
      </c>
      <c r="B113" s="34">
        <v>314.85000000000002</v>
      </c>
      <c r="C113" s="63" t="s">
        <v>193</v>
      </c>
      <c r="D113" s="34">
        <v>476.19</v>
      </c>
      <c r="E113" s="63" t="s">
        <v>193</v>
      </c>
      <c r="F113" s="34">
        <v>630</v>
      </c>
      <c r="G113" s="63" t="s">
        <v>193</v>
      </c>
      <c r="H113" s="34">
        <v>218.54</v>
      </c>
      <c r="I113" s="63" t="s">
        <v>193</v>
      </c>
      <c r="J113" s="34">
        <v>218.54</v>
      </c>
      <c r="K113" s="63" t="s">
        <v>193</v>
      </c>
      <c r="L113" s="64">
        <f t="shared" si="29"/>
        <v>69.410830554232163</v>
      </c>
      <c r="M113" s="64">
        <f t="shared" si="30"/>
        <v>45.893445893445893</v>
      </c>
      <c r="N113" s="36">
        <v>630</v>
      </c>
      <c r="O113" s="148" t="s">
        <v>193</v>
      </c>
      <c r="P113" s="64">
        <f t="shared" si="31"/>
        <v>288.27674567584882</v>
      </c>
      <c r="Q113" s="37"/>
      <c r="R113" s="30">
        <v>630</v>
      </c>
      <c r="S113" s="144" t="s">
        <v>193</v>
      </c>
      <c r="T113" s="71">
        <f t="shared" si="32"/>
        <v>100</v>
      </c>
      <c r="U113" s="37"/>
      <c r="V113" s="30">
        <v>630</v>
      </c>
      <c r="W113" s="144" t="s">
        <v>193</v>
      </c>
      <c r="X113" s="64">
        <f t="shared" si="33"/>
        <v>100</v>
      </c>
      <c r="Y113" s="38"/>
    </row>
    <row r="114" spans="1:25" s="69" customFormat="1" ht="18.75" x14ac:dyDescent="0.25">
      <c r="A114" s="62" t="s">
        <v>132</v>
      </c>
      <c r="B114" s="34"/>
      <c r="C114" s="63" t="s">
        <v>193</v>
      </c>
      <c r="D114" s="34"/>
      <c r="E114" s="63" t="s">
        <v>193</v>
      </c>
      <c r="F114" s="34"/>
      <c r="G114" s="63" t="s">
        <v>193</v>
      </c>
      <c r="H114" s="34"/>
      <c r="I114" s="63" t="s">
        <v>193</v>
      </c>
      <c r="J114" s="34"/>
      <c r="K114" s="63" t="s">
        <v>193</v>
      </c>
      <c r="L114" s="64" t="e">
        <f t="shared" si="29"/>
        <v>#DIV/0!</v>
      </c>
      <c r="M114" s="64" t="e">
        <f t="shared" si="30"/>
        <v>#DIV/0!</v>
      </c>
      <c r="N114" s="36"/>
      <c r="O114" s="148" t="s">
        <v>193</v>
      </c>
      <c r="P114" s="64" t="e">
        <f t="shared" si="31"/>
        <v>#DIV/0!</v>
      </c>
      <c r="Q114" s="37"/>
      <c r="R114" s="30"/>
      <c r="S114" s="144" t="s">
        <v>193</v>
      </c>
      <c r="T114" s="71" t="e">
        <f t="shared" si="32"/>
        <v>#DIV/0!</v>
      </c>
      <c r="U114" s="37"/>
      <c r="V114" s="30"/>
      <c r="W114" s="144" t="s">
        <v>193</v>
      </c>
      <c r="X114" s="64" t="e">
        <f t="shared" si="33"/>
        <v>#DIV/0!</v>
      </c>
      <c r="Y114" s="38"/>
    </row>
    <row r="115" spans="1:25" s="69" customFormat="1" ht="18.75" x14ac:dyDescent="0.25">
      <c r="A115" s="62" t="s">
        <v>133</v>
      </c>
      <c r="B115" s="34">
        <v>51439.95</v>
      </c>
      <c r="C115" s="63" t="s">
        <v>193</v>
      </c>
      <c r="D115" s="34">
        <v>66470.429999999993</v>
      </c>
      <c r="E115" s="63" t="s">
        <v>193</v>
      </c>
      <c r="F115" s="34">
        <v>16312.6</v>
      </c>
      <c r="G115" s="63" t="s">
        <v>193</v>
      </c>
      <c r="H115" s="34">
        <v>17560.580000000002</v>
      </c>
      <c r="I115" s="63" t="s">
        <v>193</v>
      </c>
      <c r="J115" s="34">
        <v>18620.18</v>
      </c>
      <c r="K115" s="63" t="s">
        <v>193</v>
      </c>
      <c r="L115" s="64">
        <f t="shared" si="29"/>
        <v>36.197896770894999</v>
      </c>
      <c r="M115" s="64">
        <f t="shared" si="30"/>
        <v>28.012726862155102</v>
      </c>
      <c r="N115" s="36">
        <v>16939.5</v>
      </c>
      <c r="O115" s="148" t="s">
        <v>193</v>
      </c>
      <c r="P115" s="64">
        <f t="shared" si="31"/>
        <v>90.973878877647792</v>
      </c>
      <c r="Q115" s="37"/>
      <c r="R115" s="30">
        <v>16939.5</v>
      </c>
      <c r="S115" s="144" t="s">
        <v>193</v>
      </c>
      <c r="T115" s="71">
        <f t="shared" si="32"/>
        <v>100</v>
      </c>
      <c r="U115" s="37"/>
      <c r="V115" s="30">
        <v>16939.5</v>
      </c>
      <c r="W115" s="144" t="s">
        <v>193</v>
      </c>
      <c r="X115" s="64">
        <f t="shared" si="33"/>
        <v>100</v>
      </c>
      <c r="Y115" s="38"/>
    </row>
    <row r="116" spans="1:25" s="69" customFormat="1" ht="18.75" x14ac:dyDescent="0.25">
      <c r="A116" s="62" t="s">
        <v>134</v>
      </c>
      <c r="B116" s="34"/>
      <c r="C116" s="63" t="s">
        <v>193</v>
      </c>
      <c r="D116" s="34"/>
      <c r="E116" s="63" t="s">
        <v>193</v>
      </c>
      <c r="F116" s="34"/>
      <c r="G116" s="63" t="s">
        <v>193</v>
      </c>
      <c r="H116" s="34"/>
      <c r="I116" s="63" t="s">
        <v>193</v>
      </c>
      <c r="J116" s="34"/>
      <c r="K116" s="63" t="s">
        <v>193</v>
      </c>
      <c r="L116" s="64" t="e">
        <f t="shared" si="29"/>
        <v>#DIV/0!</v>
      </c>
      <c r="M116" s="64" t="e">
        <f t="shared" si="30"/>
        <v>#DIV/0!</v>
      </c>
      <c r="N116" s="36"/>
      <c r="O116" s="148" t="s">
        <v>193</v>
      </c>
      <c r="P116" s="64" t="e">
        <f t="shared" si="31"/>
        <v>#DIV/0!</v>
      </c>
      <c r="Q116" s="37"/>
      <c r="R116" s="30"/>
      <c r="S116" s="144" t="s">
        <v>193</v>
      </c>
      <c r="T116" s="71" t="e">
        <f t="shared" si="32"/>
        <v>#DIV/0!</v>
      </c>
      <c r="U116" s="37"/>
      <c r="V116" s="30"/>
      <c r="W116" s="144" t="s">
        <v>193</v>
      </c>
      <c r="X116" s="64" t="e">
        <f t="shared" si="33"/>
        <v>#DIV/0!</v>
      </c>
      <c r="Y116" s="38"/>
    </row>
    <row r="117" spans="1:25" s="69" customFormat="1" ht="18.75" x14ac:dyDescent="0.25">
      <c r="A117" s="62" t="s">
        <v>135</v>
      </c>
      <c r="B117" s="34">
        <v>55441.07</v>
      </c>
      <c r="C117" s="63" t="s">
        <v>193</v>
      </c>
      <c r="D117" s="34">
        <v>50441.54</v>
      </c>
      <c r="E117" s="63" t="s">
        <v>193</v>
      </c>
      <c r="F117" s="34">
        <v>105377.84</v>
      </c>
      <c r="G117" s="63" t="s">
        <v>193</v>
      </c>
      <c r="H117" s="34">
        <v>109764.51</v>
      </c>
      <c r="I117" s="63" t="s">
        <v>193</v>
      </c>
      <c r="J117" s="34">
        <v>109764.51</v>
      </c>
      <c r="K117" s="63" t="s">
        <v>193</v>
      </c>
      <c r="L117" s="64">
        <f t="shared" si="29"/>
        <v>197.98411177850645</v>
      </c>
      <c r="M117" s="64">
        <f t="shared" si="30"/>
        <v>217.60737281217027</v>
      </c>
      <c r="N117" s="36">
        <v>120984.65</v>
      </c>
      <c r="O117" s="148" t="s">
        <v>193</v>
      </c>
      <c r="P117" s="64">
        <f t="shared" si="31"/>
        <v>110.22201073917243</v>
      </c>
      <c r="Q117" s="37"/>
      <c r="R117" s="30">
        <v>123672.95</v>
      </c>
      <c r="S117" s="144" t="s">
        <v>193</v>
      </c>
      <c r="T117" s="71">
        <f t="shared" si="32"/>
        <v>102.2220174212183</v>
      </c>
      <c r="U117" s="37"/>
      <c r="V117" s="30">
        <v>126471.05</v>
      </c>
      <c r="W117" s="144" t="s">
        <v>193</v>
      </c>
      <c r="X117" s="64">
        <f t="shared" si="33"/>
        <v>102.26249960076153</v>
      </c>
      <c r="Y117" s="38"/>
    </row>
    <row r="118" spans="1:25" s="72" customFormat="1" ht="18.75" x14ac:dyDescent="0.25">
      <c r="A118" s="138" t="s">
        <v>136</v>
      </c>
      <c r="B118" s="89">
        <f t="shared" ref="B118:V118" si="34">B119+B120+B121+B122</f>
        <v>98054.09</v>
      </c>
      <c r="C118" s="144"/>
      <c r="D118" s="89">
        <f t="shared" si="34"/>
        <v>102781.88</v>
      </c>
      <c r="E118" s="144"/>
      <c r="F118" s="89">
        <f t="shared" si="34"/>
        <v>108165.74</v>
      </c>
      <c r="G118" s="144"/>
      <c r="H118" s="89">
        <f t="shared" si="34"/>
        <v>119500.08</v>
      </c>
      <c r="I118" s="144"/>
      <c r="J118" s="89">
        <f t="shared" si="34"/>
        <v>125403.08</v>
      </c>
      <c r="K118" s="144"/>
      <c r="L118" s="68">
        <f t="shared" si="29"/>
        <v>127.89173812127572</v>
      </c>
      <c r="M118" s="68">
        <f t="shared" si="30"/>
        <v>122.00893776218142</v>
      </c>
      <c r="N118" s="89">
        <f t="shared" si="34"/>
        <v>134025.93</v>
      </c>
      <c r="O118" s="30"/>
      <c r="P118" s="68">
        <f t="shared" si="31"/>
        <v>106.87610703022605</v>
      </c>
      <c r="Q118" s="30"/>
      <c r="R118" s="89">
        <f t="shared" si="34"/>
        <v>134013.08000000002</v>
      </c>
      <c r="S118" s="144"/>
      <c r="T118" s="58">
        <f t="shared" si="32"/>
        <v>99.990412303052125</v>
      </c>
      <c r="U118" s="30"/>
      <c r="V118" s="89">
        <f t="shared" si="34"/>
        <v>133932.4</v>
      </c>
      <c r="W118" s="144"/>
      <c r="X118" s="68">
        <f t="shared" si="33"/>
        <v>99.939796921315434</v>
      </c>
      <c r="Y118" s="139"/>
    </row>
    <row r="119" spans="1:25" s="69" customFormat="1" ht="18.75" x14ac:dyDescent="0.25">
      <c r="A119" s="62" t="s">
        <v>137</v>
      </c>
      <c r="B119" s="34">
        <v>89324.17</v>
      </c>
      <c r="C119" s="63" t="s">
        <v>193</v>
      </c>
      <c r="D119" s="34">
        <v>93837.24</v>
      </c>
      <c r="E119" s="63" t="s">
        <v>193</v>
      </c>
      <c r="F119" s="34">
        <v>103615.74</v>
      </c>
      <c r="G119" s="63" t="s">
        <v>193</v>
      </c>
      <c r="H119" s="34">
        <v>115973.27</v>
      </c>
      <c r="I119" s="63" t="s">
        <v>193</v>
      </c>
      <c r="J119" s="34">
        <v>121876.27</v>
      </c>
      <c r="K119" s="63" t="s">
        <v>193</v>
      </c>
      <c r="L119" s="64">
        <f t="shared" si="29"/>
        <v>136.4426560022892</v>
      </c>
      <c r="M119" s="64">
        <f t="shared" si="30"/>
        <v>129.88049307503076</v>
      </c>
      <c r="N119" s="36">
        <v>128935.93</v>
      </c>
      <c r="O119" s="148" t="s">
        <v>193</v>
      </c>
      <c r="P119" s="64">
        <f t="shared" si="31"/>
        <v>105.79248117783715</v>
      </c>
      <c r="Q119" s="37"/>
      <c r="R119" s="30">
        <v>129013.08</v>
      </c>
      <c r="S119" s="144" t="s">
        <v>193</v>
      </c>
      <c r="T119" s="71">
        <f t="shared" si="32"/>
        <v>100.05983592005737</v>
      </c>
      <c r="U119" s="37"/>
      <c r="V119" s="30">
        <v>128932.4</v>
      </c>
      <c r="W119" s="144" t="s">
        <v>193</v>
      </c>
      <c r="X119" s="64">
        <f t="shared" si="33"/>
        <v>99.937463705230499</v>
      </c>
      <c r="Y119" s="38"/>
    </row>
    <row r="120" spans="1:25" s="69" customFormat="1" ht="18.75" x14ac:dyDescent="0.25">
      <c r="A120" s="62" t="s">
        <v>138</v>
      </c>
      <c r="B120" s="34"/>
      <c r="C120" s="63" t="s">
        <v>193</v>
      </c>
      <c r="D120" s="34"/>
      <c r="E120" s="63" t="s">
        <v>193</v>
      </c>
      <c r="F120" s="34"/>
      <c r="G120" s="63" t="s">
        <v>193</v>
      </c>
      <c r="H120" s="34"/>
      <c r="I120" s="63" t="s">
        <v>193</v>
      </c>
      <c r="J120" s="34"/>
      <c r="K120" s="63" t="s">
        <v>193</v>
      </c>
      <c r="L120" s="64" t="e">
        <f t="shared" si="29"/>
        <v>#DIV/0!</v>
      </c>
      <c r="M120" s="64" t="e">
        <f t="shared" si="30"/>
        <v>#DIV/0!</v>
      </c>
      <c r="N120" s="36"/>
      <c r="O120" s="148" t="s">
        <v>193</v>
      </c>
      <c r="P120" s="64" t="e">
        <f t="shared" si="31"/>
        <v>#DIV/0!</v>
      </c>
      <c r="Q120" s="37"/>
      <c r="R120" s="30"/>
      <c r="S120" s="144" t="s">
        <v>193</v>
      </c>
      <c r="T120" s="71" t="e">
        <f t="shared" si="32"/>
        <v>#DIV/0!</v>
      </c>
      <c r="U120" s="37"/>
      <c r="V120" s="30"/>
      <c r="W120" s="144" t="s">
        <v>193</v>
      </c>
      <c r="X120" s="64" t="e">
        <f t="shared" si="33"/>
        <v>#DIV/0!</v>
      </c>
      <c r="Y120" s="38"/>
    </row>
    <row r="121" spans="1:25" s="69" customFormat="1" ht="18.75" x14ac:dyDescent="0.25">
      <c r="A121" s="62" t="s">
        <v>139</v>
      </c>
      <c r="B121" s="34"/>
      <c r="C121" s="63" t="s">
        <v>193</v>
      </c>
      <c r="D121" s="34"/>
      <c r="E121" s="63" t="s">
        <v>193</v>
      </c>
      <c r="F121" s="34"/>
      <c r="G121" s="63" t="s">
        <v>193</v>
      </c>
      <c r="H121" s="34"/>
      <c r="I121" s="63" t="s">
        <v>193</v>
      </c>
      <c r="J121" s="34"/>
      <c r="K121" s="63" t="s">
        <v>193</v>
      </c>
      <c r="L121" s="64" t="e">
        <f t="shared" si="29"/>
        <v>#DIV/0!</v>
      </c>
      <c r="M121" s="64" t="e">
        <f t="shared" si="30"/>
        <v>#DIV/0!</v>
      </c>
      <c r="N121" s="36"/>
      <c r="O121" s="148" t="s">
        <v>193</v>
      </c>
      <c r="P121" s="64" t="e">
        <f t="shared" si="31"/>
        <v>#DIV/0!</v>
      </c>
      <c r="Q121" s="37"/>
      <c r="R121" s="30"/>
      <c r="S121" s="144" t="s">
        <v>193</v>
      </c>
      <c r="T121" s="71" t="e">
        <f t="shared" si="32"/>
        <v>#DIV/0!</v>
      </c>
      <c r="U121" s="37"/>
      <c r="V121" s="30"/>
      <c r="W121" s="144" t="s">
        <v>193</v>
      </c>
      <c r="X121" s="64" t="e">
        <f t="shared" si="33"/>
        <v>#DIV/0!</v>
      </c>
      <c r="Y121" s="38"/>
    </row>
    <row r="122" spans="1:25" s="69" customFormat="1" ht="18.75" x14ac:dyDescent="0.25">
      <c r="A122" s="62" t="s">
        <v>140</v>
      </c>
      <c r="B122" s="34">
        <v>8729.92</v>
      </c>
      <c r="C122" s="63" t="s">
        <v>193</v>
      </c>
      <c r="D122" s="34">
        <v>8944.64</v>
      </c>
      <c r="E122" s="63" t="s">
        <v>193</v>
      </c>
      <c r="F122" s="34">
        <v>4550</v>
      </c>
      <c r="G122" s="63" t="s">
        <v>193</v>
      </c>
      <c r="H122" s="34">
        <v>3526.81</v>
      </c>
      <c r="I122" s="63" t="s">
        <v>193</v>
      </c>
      <c r="J122" s="34">
        <v>3526.81</v>
      </c>
      <c r="K122" s="63" t="s">
        <v>193</v>
      </c>
      <c r="L122" s="64">
        <f t="shared" si="29"/>
        <v>40.399110186576735</v>
      </c>
      <c r="M122" s="64">
        <f t="shared" si="30"/>
        <v>39.429311856038922</v>
      </c>
      <c r="N122" s="36">
        <v>5090</v>
      </c>
      <c r="O122" s="148" t="s">
        <v>193</v>
      </c>
      <c r="P122" s="64">
        <f t="shared" si="31"/>
        <v>144.32305681338093</v>
      </c>
      <c r="Q122" s="37"/>
      <c r="R122" s="30">
        <v>5000</v>
      </c>
      <c r="S122" s="144" t="s">
        <v>193</v>
      </c>
      <c r="T122" s="71">
        <f t="shared" si="32"/>
        <v>98.231827111984288</v>
      </c>
      <c r="U122" s="37"/>
      <c r="V122" s="30">
        <v>5000</v>
      </c>
      <c r="W122" s="144" t="s">
        <v>193</v>
      </c>
      <c r="X122" s="64">
        <f t="shared" si="33"/>
        <v>100</v>
      </c>
      <c r="Y122" s="38"/>
    </row>
    <row r="123" spans="1:25" s="72" customFormat="1" ht="18.75" x14ac:dyDescent="0.25">
      <c r="A123" s="138" t="s">
        <v>141</v>
      </c>
      <c r="B123" s="89">
        <f t="shared" ref="B123:V123" si="35">B124+B125+B126+B127+B128+B129</f>
        <v>270884.92</v>
      </c>
      <c r="C123" s="144"/>
      <c r="D123" s="89">
        <f t="shared" si="35"/>
        <v>280913.51</v>
      </c>
      <c r="E123" s="144"/>
      <c r="F123" s="89">
        <f t="shared" si="35"/>
        <v>325759.19</v>
      </c>
      <c r="G123" s="144"/>
      <c r="H123" s="89">
        <f t="shared" si="35"/>
        <v>308313.43</v>
      </c>
      <c r="I123" s="144"/>
      <c r="J123" s="89">
        <f t="shared" si="35"/>
        <v>308313.43</v>
      </c>
      <c r="K123" s="144"/>
      <c r="L123" s="68">
        <f t="shared" si="29"/>
        <v>113.81712573737954</v>
      </c>
      <c r="M123" s="68">
        <f t="shared" si="30"/>
        <v>109.75386338663455</v>
      </c>
      <c r="N123" s="89">
        <f t="shared" si="35"/>
        <v>405782.16000000003</v>
      </c>
      <c r="O123" s="30"/>
      <c r="P123" s="68">
        <f t="shared" si="31"/>
        <v>131.6135206954819</v>
      </c>
      <c r="Q123" s="30"/>
      <c r="R123" s="89">
        <f t="shared" si="35"/>
        <v>400176.86</v>
      </c>
      <c r="S123" s="144"/>
      <c r="T123" s="58">
        <f t="shared" si="32"/>
        <v>98.618643067009145</v>
      </c>
      <c r="U123" s="30"/>
      <c r="V123" s="89">
        <f t="shared" si="35"/>
        <v>337147.55</v>
      </c>
      <c r="W123" s="144"/>
      <c r="X123" s="68">
        <f t="shared" si="33"/>
        <v>84.249636523211251</v>
      </c>
      <c r="Y123" s="139"/>
    </row>
    <row r="124" spans="1:25" s="69" customFormat="1" ht="18.75" x14ac:dyDescent="0.25">
      <c r="A124" s="62" t="s">
        <v>142</v>
      </c>
      <c r="B124" s="34">
        <v>5023.3</v>
      </c>
      <c r="C124" s="63" t="s">
        <v>193</v>
      </c>
      <c r="D124" s="34">
        <v>8376.14</v>
      </c>
      <c r="E124" s="63" t="s">
        <v>193</v>
      </c>
      <c r="F124" s="34">
        <v>8500</v>
      </c>
      <c r="G124" s="63" t="s">
        <v>193</v>
      </c>
      <c r="H124" s="34">
        <v>8500</v>
      </c>
      <c r="I124" s="63" t="s">
        <v>193</v>
      </c>
      <c r="J124" s="34">
        <v>8500</v>
      </c>
      <c r="K124" s="63" t="s">
        <v>193</v>
      </c>
      <c r="L124" s="64">
        <f t="shared" si="29"/>
        <v>169.21147452869627</v>
      </c>
      <c r="M124" s="64">
        <f t="shared" si="30"/>
        <v>101.47872409009402</v>
      </c>
      <c r="N124" s="36">
        <v>8800</v>
      </c>
      <c r="O124" s="148" t="s">
        <v>193</v>
      </c>
      <c r="P124" s="64">
        <f t="shared" si="31"/>
        <v>103.5294117647059</v>
      </c>
      <c r="Q124" s="37"/>
      <c r="R124" s="30">
        <v>8800</v>
      </c>
      <c r="S124" s="144" t="s">
        <v>193</v>
      </c>
      <c r="T124" s="71">
        <f t="shared" si="32"/>
        <v>100</v>
      </c>
      <c r="U124" s="37"/>
      <c r="V124" s="30">
        <v>8800</v>
      </c>
      <c r="W124" s="144" t="s">
        <v>193</v>
      </c>
      <c r="X124" s="64">
        <f t="shared" si="33"/>
        <v>100</v>
      </c>
      <c r="Y124" s="38"/>
    </row>
    <row r="125" spans="1:25" s="69" customFormat="1" ht="18.75" x14ac:dyDescent="0.25">
      <c r="A125" s="62" t="s">
        <v>143</v>
      </c>
      <c r="B125" s="34"/>
      <c r="C125" s="63" t="s">
        <v>193</v>
      </c>
      <c r="D125" s="34"/>
      <c r="E125" s="63" t="s">
        <v>193</v>
      </c>
      <c r="F125" s="34"/>
      <c r="G125" s="63" t="s">
        <v>193</v>
      </c>
      <c r="H125" s="34"/>
      <c r="I125" s="63" t="s">
        <v>193</v>
      </c>
      <c r="J125" s="34"/>
      <c r="K125" s="63" t="s">
        <v>193</v>
      </c>
      <c r="L125" s="64" t="e">
        <f t="shared" si="29"/>
        <v>#DIV/0!</v>
      </c>
      <c r="M125" s="64" t="e">
        <f t="shared" si="30"/>
        <v>#DIV/0!</v>
      </c>
      <c r="N125" s="36"/>
      <c r="O125" s="148" t="s">
        <v>193</v>
      </c>
      <c r="P125" s="64" t="e">
        <f t="shared" si="31"/>
        <v>#DIV/0!</v>
      </c>
      <c r="Q125" s="37"/>
      <c r="R125" s="30"/>
      <c r="S125" s="144" t="s">
        <v>193</v>
      </c>
      <c r="T125" s="71" t="e">
        <f t="shared" si="32"/>
        <v>#DIV/0!</v>
      </c>
      <c r="U125" s="37"/>
      <c r="V125" s="30"/>
      <c r="W125" s="144" t="s">
        <v>193</v>
      </c>
      <c r="X125" s="64" t="e">
        <f t="shared" si="33"/>
        <v>#DIV/0!</v>
      </c>
      <c r="Y125" s="38"/>
    </row>
    <row r="126" spans="1:25" s="69" customFormat="1" ht="18.75" x14ac:dyDescent="0.25">
      <c r="A126" s="62" t="s">
        <v>144</v>
      </c>
      <c r="B126" s="34">
        <v>18559.689999999999</v>
      </c>
      <c r="C126" s="63" t="s">
        <v>193</v>
      </c>
      <c r="D126" s="34">
        <v>11366.26</v>
      </c>
      <c r="E126" s="63" t="s">
        <v>193</v>
      </c>
      <c r="F126" s="34">
        <v>12986.5</v>
      </c>
      <c r="G126" s="63" t="s">
        <v>193</v>
      </c>
      <c r="H126" s="34">
        <v>9335.2999999999993</v>
      </c>
      <c r="I126" s="63" t="s">
        <v>193</v>
      </c>
      <c r="J126" s="34">
        <v>9335.2999999999993</v>
      </c>
      <c r="K126" s="63" t="s">
        <v>193</v>
      </c>
      <c r="L126" s="64">
        <f t="shared" si="29"/>
        <v>50.298792706128168</v>
      </c>
      <c r="M126" s="64">
        <f t="shared" si="30"/>
        <v>82.131677438313034</v>
      </c>
      <c r="N126" s="36">
        <v>12207.95</v>
      </c>
      <c r="O126" s="148" t="s">
        <v>193</v>
      </c>
      <c r="P126" s="64">
        <f t="shared" si="31"/>
        <v>130.771908776365</v>
      </c>
      <c r="Q126" s="37"/>
      <c r="R126" s="30">
        <v>12207.94</v>
      </c>
      <c r="S126" s="144" t="s">
        <v>193</v>
      </c>
      <c r="T126" s="71">
        <f t="shared" si="32"/>
        <v>99.999918086165167</v>
      </c>
      <c r="U126" s="37"/>
      <c r="V126" s="30">
        <v>12207.94</v>
      </c>
      <c r="W126" s="144" t="s">
        <v>193</v>
      </c>
      <c r="X126" s="64">
        <f t="shared" si="33"/>
        <v>100</v>
      </c>
      <c r="Y126" s="38"/>
    </row>
    <row r="127" spans="1:25" s="69" customFormat="1" ht="18.75" x14ac:dyDescent="0.25">
      <c r="A127" s="62" t="s">
        <v>145</v>
      </c>
      <c r="B127" s="34">
        <v>247301.93</v>
      </c>
      <c r="C127" s="63" t="s">
        <v>193</v>
      </c>
      <c r="D127" s="34">
        <v>261171.11</v>
      </c>
      <c r="E127" s="63" t="s">
        <v>193</v>
      </c>
      <c r="F127" s="34">
        <v>304272.69</v>
      </c>
      <c r="G127" s="63" t="s">
        <v>193</v>
      </c>
      <c r="H127" s="34">
        <v>290478.13</v>
      </c>
      <c r="I127" s="63" t="s">
        <v>193</v>
      </c>
      <c r="J127" s="34">
        <v>290478.13</v>
      </c>
      <c r="K127" s="63" t="s">
        <v>193</v>
      </c>
      <c r="L127" s="64">
        <f t="shared" si="29"/>
        <v>117.45890135188188</v>
      </c>
      <c r="M127" s="64">
        <f t="shared" si="30"/>
        <v>111.22138662273942</v>
      </c>
      <c r="N127" s="36">
        <v>384774.21</v>
      </c>
      <c r="O127" s="148" t="s">
        <v>193</v>
      </c>
      <c r="P127" s="64">
        <f t="shared" si="31"/>
        <v>132.46236816520405</v>
      </c>
      <c r="Q127" s="37"/>
      <c r="R127" s="30">
        <v>379168.92</v>
      </c>
      <c r="S127" s="144" t="s">
        <v>193</v>
      </c>
      <c r="T127" s="71">
        <f t="shared" si="32"/>
        <v>98.543226168926438</v>
      </c>
      <c r="U127" s="37"/>
      <c r="V127" s="30">
        <v>316139.61</v>
      </c>
      <c r="W127" s="144" t="s">
        <v>193</v>
      </c>
      <c r="X127" s="64">
        <f t="shared" si="33"/>
        <v>83.37698406293427</v>
      </c>
      <c r="Y127" s="38"/>
    </row>
    <row r="128" spans="1:25" s="69" customFormat="1" ht="18.75" x14ac:dyDescent="0.25">
      <c r="A128" s="62" t="s">
        <v>178</v>
      </c>
      <c r="B128" s="34"/>
      <c r="C128" s="63" t="s">
        <v>193</v>
      </c>
      <c r="D128" s="34"/>
      <c r="E128" s="63" t="s">
        <v>193</v>
      </c>
      <c r="F128" s="34"/>
      <c r="G128" s="63" t="s">
        <v>193</v>
      </c>
      <c r="H128" s="34"/>
      <c r="I128" s="63" t="s">
        <v>193</v>
      </c>
      <c r="J128" s="34"/>
      <c r="K128" s="63" t="s">
        <v>193</v>
      </c>
      <c r="L128" s="64" t="e">
        <f t="shared" si="29"/>
        <v>#DIV/0!</v>
      </c>
      <c r="M128" s="64" t="e">
        <f t="shared" si="30"/>
        <v>#DIV/0!</v>
      </c>
      <c r="N128" s="36"/>
      <c r="O128" s="148" t="s">
        <v>193</v>
      </c>
      <c r="P128" s="64" t="e">
        <f t="shared" si="31"/>
        <v>#DIV/0!</v>
      </c>
      <c r="Q128" s="37"/>
      <c r="R128" s="30"/>
      <c r="S128" s="144" t="s">
        <v>193</v>
      </c>
      <c r="T128" s="71" t="e">
        <f t="shared" si="32"/>
        <v>#DIV/0!</v>
      </c>
      <c r="U128" s="37"/>
      <c r="V128" s="30"/>
      <c r="W128" s="144" t="s">
        <v>193</v>
      </c>
      <c r="X128" s="64" t="e">
        <f t="shared" si="33"/>
        <v>#DIV/0!</v>
      </c>
      <c r="Y128" s="38"/>
    </row>
    <row r="129" spans="1:25" s="69" customFormat="1" ht="18.75" x14ac:dyDescent="0.25">
      <c r="A129" s="62" t="s">
        <v>146</v>
      </c>
      <c r="B129" s="34"/>
      <c r="C129" s="63" t="s">
        <v>193</v>
      </c>
      <c r="D129" s="34"/>
      <c r="E129" s="63" t="s">
        <v>193</v>
      </c>
      <c r="F129" s="34"/>
      <c r="G129" s="63" t="s">
        <v>193</v>
      </c>
      <c r="H129" s="34"/>
      <c r="I129" s="63" t="s">
        <v>193</v>
      </c>
      <c r="J129" s="34"/>
      <c r="K129" s="63" t="s">
        <v>193</v>
      </c>
      <c r="L129" s="64" t="e">
        <f t="shared" si="29"/>
        <v>#DIV/0!</v>
      </c>
      <c r="M129" s="64" t="e">
        <f t="shared" si="30"/>
        <v>#DIV/0!</v>
      </c>
      <c r="N129" s="36"/>
      <c r="O129" s="148" t="s">
        <v>193</v>
      </c>
      <c r="P129" s="64" t="e">
        <f t="shared" si="31"/>
        <v>#DIV/0!</v>
      </c>
      <c r="Q129" s="37"/>
      <c r="R129" s="30"/>
      <c r="S129" s="144" t="s">
        <v>193</v>
      </c>
      <c r="T129" s="71" t="e">
        <f t="shared" si="32"/>
        <v>#DIV/0!</v>
      </c>
      <c r="U129" s="37"/>
      <c r="V129" s="30"/>
      <c r="W129" s="144" t="s">
        <v>193</v>
      </c>
      <c r="X129" s="64" t="e">
        <f t="shared" si="33"/>
        <v>#DIV/0!</v>
      </c>
      <c r="Y129" s="38"/>
    </row>
    <row r="130" spans="1:25" s="72" customFormat="1" ht="18.75" x14ac:dyDescent="0.25">
      <c r="A130" s="138" t="s">
        <v>147</v>
      </c>
      <c r="B130" s="89">
        <f t="shared" ref="B130:V130" si="36">B131+B132+B133+B134+B135</f>
        <v>138670.39000000001</v>
      </c>
      <c r="C130" s="144"/>
      <c r="D130" s="89">
        <f t="shared" si="36"/>
        <v>154211.76999999999</v>
      </c>
      <c r="E130" s="144"/>
      <c r="F130" s="89">
        <f t="shared" si="36"/>
        <v>167496.72</v>
      </c>
      <c r="G130" s="144"/>
      <c r="H130" s="89">
        <f t="shared" si="36"/>
        <v>180593.1</v>
      </c>
      <c r="I130" s="144"/>
      <c r="J130" s="89">
        <f t="shared" si="36"/>
        <v>188939.09999999998</v>
      </c>
      <c r="K130" s="144"/>
      <c r="L130" s="68">
        <f t="shared" si="29"/>
        <v>136.25050019690573</v>
      </c>
      <c r="M130" s="68">
        <f t="shared" si="30"/>
        <v>122.51924739596724</v>
      </c>
      <c r="N130" s="89">
        <f t="shared" si="36"/>
        <v>186949.31</v>
      </c>
      <c r="O130" s="30"/>
      <c r="P130" s="68">
        <f t="shared" si="31"/>
        <v>98.946861713642136</v>
      </c>
      <c r="Q130" s="30"/>
      <c r="R130" s="89">
        <f t="shared" si="36"/>
        <v>186949.31</v>
      </c>
      <c r="S130" s="144"/>
      <c r="T130" s="58">
        <f t="shared" si="32"/>
        <v>100</v>
      </c>
      <c r="U130" s="30"/>
      <c r="V130" s="89">
        <f t="shared" si="36"/>
        <v>186949.31</v>
      </c>
      <c r="W130" s="144"/>
      <c r="X130" s="68">
        <f t="shared" si="33"/>
        <v>100</v>
      </c>
      <c r="Y130" s="139"/>
    </row>
    <row r="131" spans="1:25" s="69" customFormat="1" ht="18.75" x14ac:dyDescent="0.25">
      <c r="A131" s="62" t="s">
        <v>148</v>
      </c>
      <c r="B131" s="34">
        <v>61233.01</v>
      </c>
      <c r="C131" s="63" t="s">
        <v>193</v>
      </c>
      <c r="D131" s="34">
        <v>62861.43</v>
      </c>
      <c r="E131" s="63" t="s">
        <v>193</v>
      </c>
      <c r="F131" s="34">
        <v>63119</v>
      </c>
      <c r="G131" s="63" t="s">
        <v>193</v>
      </c>
      <c r="H131" s="34">
        <v>65008.87</v>
      </c>
      <c r="I131" s="63" t="s">
        <v>193</v>
      </c>
      <c r="J131" s="34">
        <v>73354.87</v>
      </c>
      <c r="K131" s="63" t="s">
        <v>193</v>
      </c>
      <c r="L131" s="64">
        <f t="shared" si="29"/>
        <v>119.79628308325852</v>
      </c>
      <c r="M131" s="64">
        <f t="shared" si="30"/>
        <v>116.69297055444012</v>
      </c>
      <c r="N131" s="36">
        <v>71128.3</v>
      </c>
      <c r="O131" s="148" t="s">
        <v>193</v>
      </c>
      <c r="P131" s="64">
        <f t="shared" si="31"/>
        <v>96.964659606103879</v>
      </c>
      <c r="Q131" s="37"/>
      <c r="R131" s="30">
        <v>71128.3</v>
      </c>
      <c r="S131" s="144" t="s">
        <v>193</v>
      </c>
      <c r="T131" s="71">
        <f t="shared" si="32"/>
        <v>100</v>
      </c>
      <c r="U131" s="37"/>
      <c r="V131" s="30">
        <v>71128.3</v>
      </c>
      <c r="W131" s="144" t="s">
        <v>193</v>
      </c>
      <c r="X131" s="64">
        <f t="shared" si="33"/>
        <v>100</v>
      </c>
      <c r="Y131" s="38"/>
    </row>
    <row r="132" spans="1:25" s="69" customFormat="1" ht="18.75" x14ac:dyDescent="0.25">
      <c r="A132" s="62" t="s">
        <v>149</v>
      </c>
      <c r="B132" s="34"/>
      <c r="C132" s="63" t="s">
        <v>193</v>
      </c>
      <c r="D132" s="34"/>
      <c r="E132" s="63" t="s">
        <v>193</v>
      </c>
      <c r="F132" s="34"/>
      <c r="G132" s="63" t="s">
        <v>193</v>
      </c>
      <c r="H132" s="34"/>
      <c r="I132" s="63" t="s">
        <v>193</v>
      </c>
      <c r="J132" s="34"/>
      <c r="K132" s="63" t="s">
        <v>193</v>
      </c>
      <c r="L132" s="64" t="e">
        <f t="shared" si="29"/>
        <v>#DIV/0!</v>
      </c>
      <c r="M132" s="64" t="e">
        <f t="shared" si="30"/>
        <v>#DIV/0!</v>
      </c>
      <c r="N132" s="36"/>
      <c r="O132" s="148" t="s">
        <v>193</v>
      </c>
      <c r="P132" s="64" t="e">
        <f t="shared" si="31"/>
        <v>#DIV/0!</v>
      </c>
      <c r="Q132" s="37"/>
      <c r="R132" s="30"/>
      <c r="S132" s="144" t="s">
        <v>193</v>
      </c>
      <c r="T132" s="71" t="e">
        <f t="shared" si="32"/>
        <v>#DIV/0!</v>
      </c>
      <c r="U132" s="37"/>
      <c r="V132" s="30"/>
      <c r="W132" s="144" t="s">
        <v>193</v>
      </c>
      <c r="X132" s="64" t="e">
        <f t="shared" si="33"/>
        <v>#DIV/0!</v>
      </c>
      <c r="Y132" s="38"/>
    </row>
    <row r="133" spans="1:25" s="69" customFormat="1" ht="18.75" x14ac:dyDescent="0.25">
      <c r="A133" s="62" t="s">
        <v>150</v>
      </c>
      <c r="B133" s="34">
        <v>77437.38</v>
      </c>
      <c r="C133" s="63" t="s">
        <v>193</v>
      </c>
      <c r="D133" s="34">
        <v>91350.34</v>
      </c>
      <c r="E133" s="63" t="s">
        <v>193</v>
      </c>
      <c r="F133" s="34">
        <v>104377.72</v>
      </c>
      <c r="G133" s="63" t="s">
        <v>193</v>
      </c>
      <c r="H133" s="34">
        <v>115584.23</v>
      </c>
      <c r="I133" s="63" t="s">
        <v>193</v>
      </c>
      <c r="J133" s="34">
        <v>115584.23</v>
      </c>
      <c r="K133" s="63" t="s">
        <v>193</v>
      </c>
      <c r="L133" s="64">
        <f t="shared" si="29"/>
        <v>149.26154526405722</v>
      </c>
      <c r="M133" s="64">
        <f t="shared" si="30"/>
        <v>126.528516478428</v>
      </c>
      <c r="N133" s="36">
        <v>115821.01</v>
      </c>
      <c r="O133" s="148" t="s">
        <v>193</v>
      </c>
      <c r="P133" s="64">
        <f t="shared" si="31"/>
        <v>100.20485493566034</v>
      </c>
      <c r="Q133" s="37"/>
      <c r="R133" s="30">
        <v>115821.01</v>
      </c>
      <c r="S133" s="144" t="s">
        <v>193</v>
      </c>
      <c r="T133" s="71">
        <f t="shared" si="32"/>
        <v>100</v>
      </c>
      <c r="U133" s="37"/>
      <c r="V133" s="30">
        <v>115821.01</v>
      </c>
      <c r="W133" s="144" t="s">
        <v>193</v>
      </c>
      <c r="X133" s="64">
        <f t="shared" si="33"/>
        <v>100</v>
      </c>
      <c r="Y133" s="38"/>
    </row>
    <row r="134" spans="1:25" s="69" customFormat="1" ht="18.75" x14ac:dyDescent="0.25">
      <c r="A134" s="62" t="s">
        <v>179</v>
      </c>
      <c r="B134" s="34"/>
      <c r="C134" s="63" t="s">
        <v>193</v>
      </c>
      <c r="D134" s="34"/>
      <c r="E134" s="63" t="s">
        <v>193</v>
      </c>
      <c r="F134" s="34"/>
      <c r="G134" s="63" t="s">
        <v>193</v>
      </c>
      <c r="H134" s="34"/>
      <c r="I134" s="63" t="s">
        <v>193</v>
      </c>
      <c r="J134" s="34"/>
      <c r="K134" s="63" t="s">
        <v>193</v>
      </c>
      <c r="L134" s="64" t="e">
        <f t="shared" si="29"/>
        <v>#DIV/0!</v>
      </c>
      <c r="M134" s="64" t="e">
        <f t="shared" si="30"/>
        <v>#DIV/0!</v>
      </c>
      <c r="N134" s="36"/>
      <c r="O134" s="148" t="s">
        <v>193</v>
      </c>
      <c r="P134" s="64" t="e">
        <f t="shared" si="31"/>
        <v>#DIV/0!</v>
      </c>
      <c r="Q134" s="37"/>
      <c r="R134" s="30"/>
      <c r="S134" s="144" t="s">
        <v>193</v>
      </c>
      <c r="T134" s="71" t="e">
        <f t="shared" si="32"/>
        <v>#DIV/0!</v>
      </c>
      <c r="U134" s="37"/>
      <c r="V134" s="30"/>
      <c r="W134" s="144" t="s">
        <v>193</v>
      </c>
      <c r="X134" s="64" t="e">
        <f t="shared" si="33"/>
        <v>#DIV/0!</v>
      </c>
      <c r="Y134" s="38"/>
    </row>
    <row r="135" spans="1:25" s="69" customFormat="1" ht="18.75" x14ac:dyDescent="0.25">
      <c r="A135" s="62" t="s">
        <v>151</v>
      </c>
      <c r="B135" s="34"/>
      <c r="C135" s="63" t="s">
        <v>193</v>
      </c>
      <c r="D135" s="34"/>
      <c r="E135" s="63" t="s">
        <v>193</v>
      </c>
      <c r="F135" s="34"/>
      <c r="G135" s="63" t="s">
        <v>193</v>
      </c>
      <c r="H135" s="34"/>
      <c r="I135" s="63" t="s">
        <v>193</v>
      </c>
      <c r="J135" s="34"/>
      <c r="K135" s="63" t="s">
        <v>193</v>
      </c>
      <c r="L135" s="64" t="e">
        <f t="shared" si="29"/>
        <v>#DIV/0!</v>
      </c>
      <c r="M135" s="64" t="e">
        <f t="shared" si="30"/>
        <v>#DIV/0!</v>
      </c>
      <c r="N135" s="39"/>
      <c r="O135" s="149" t="s">
        <v>193</v>
      </c>
      <c r="P135" s="64" t="e">
        <f t="shared" si="31"/>
        <v>#DIV/0!</v>
      </c>
      <c r="Q135" s="37"/>
      <c r="R135" s="30"/>
      <c r="S135" s="144" t="s">
        <v>193</v>
      </c>
      <c r="T135" s="71" t="e">
        <f t="shared" si="32"/>
        <v>#DIV/0!</v>
      </c>
      <c r="U135" s="37"/>
      <c r="V135" s="30"/>
      <c r="W135" s="144" t="s">
        <v>193</v>
      </c>
      <c r="X135" s="64" t="e">
        <f t="shared" si="33"/>
        <v>#DIV/0!</v>
      </c>
      <c r="Y135" s="38"/>
    </row>
    <row r="136" spans="1:25" s="72" customFormat="1" ht="18.75" x14ac:dyDescent="0.25">
      <c r="A136" s="138" t="s">
        <v>152</v>
      </c>
      <c r="B136" s="89">
        <f t="shared" ref="B136:V136" si="37">B137+B138+B139+B140</f>
        <v>4679.71</v>
      </c>
      <c r="C136" s="144"/>
      <c r="D136" s="89">
        <f t="shared" si="37"/>
        <v>5000</v>
      </c>
      <c r="E136" s="144"/>
      <c r="F136" s="89">
        <f t="shared" si="37"/>
        <v>5000</v>
      </c>
      <c r="G136" s="144"/>
      <c r="H136" s="89">
        <f t="shared" si="37"/>
        <v>5210</v>
      </c>
      <c r="I136" s="144"/>
      <c r="J136" s="89">
        <f t="shared" si="37"/>
        <v>5210</v>
      </c>
      <c r="K136" s="144"/>
      <c r="L136" s="68">
        <f t="shared" si="29"/>
        <v>111.33168508305002</v>
      </c>
      <c r="M136" s="68">
        <f t="shared" si="30"/>
        <v>104.2</v>
      </c>
      <c r="N136" s="89">
        <f t="shared" si="37"/>
        <v>5000</v>
      </c>
      <c r="O136" s="30"/>
      <c r="P136" s="68">
        <f t="shared" si="31"/>
        <v>95.969289827255281</v>
      </c>
      <c r="Q136" s="30"/>
      <c r="R136" s="89">
        <f t="shared" si="37"/>
        <v>5000</v>
      </c>
      <c r="S136" s="144"/>
      <c r="T136" s="58">
        <f t="shared" si="32"/>
        <v>100</v>
      </c>
      <c r="U136" s="30"/>
      <c r="V136" s="89">
        <f t="shared" si="37"/>
        <v>5000</v>
      </c>
      <c r="W136" s="144"/>
      <c r="X136" s="68">
        <f t="shared" si="33"/>
        <v>100</v>
      </c>
      <c r="Y136" s="139"/>
    </row>
    <row r="137" spans="1:25" s="69" customFormat="1" ht="18.75" x14ac:dyDescent="0.25">
      <c r="A137" s="62" t="s">
        <v>153</v>
      </c>
      <c r="B137" s="34"/>
      <c r="C137" s="63" t="s">
        <v>193</v>
      </c>
      <c r="D137" s="34"/>
      <c r="E137" s="63" t="s">
        <v>193</v>
      </c>
      <c r="F137" s="34"/>
      <c r="G137" s="63" t="s">
        <v>193</v>
      </c>
      <c r="H137" s="34"/>
      <c r="I137" s="63" t="s">
        <v>193</v>
      </c>
      <c r="J137" s="34"/>
      <c r="K137" s="63" t="s">
        <v>193</v>
      </c>
      <c r="L137" s="64" t="e">
        <f t="shared" si="29"/>
        <v>#DIV/0!</v>
      </c>
      <c r="M137" s="64" t="e">
        <f t="shared" si="30"/>
        <v>#DIV/0!</v>
      </c>
      <c r="N137" s="36"/>
      <c r="O137" s="148" t="s">
        <v>193</v>
      </c>
      <c r="P137" s="64" t="e">
        <f t="shared" si="31"/>
        <v>#DIV/0!</v>
      </c>
      <c r="Q137" s="37"/>
      <c r="R137" s="30"/>
      <c r="S137" s="144" t="s">
        <v>193</v>
      </c>
      <c r="T137" s="71" t="e">
        <f t="shared" si="32"/>
        <v>#DIV/0!</v>
      </c>
      <c r="U137" s="37"/>
      <c r="V137" s="30"/>
      <c r="W137" s="144" t="s">
        <v>193</v>
      </c>
      <c r="X137" s="64" t="e">
        <f t="shared" si="33"/>
        <v>#DIV/0!</v>
      </c>
      <c r="Y137" s="38"/>
    </row>
    <row r="138" spans="1:25" s="69" customFormat="1" ht="18.75" x14ac:dyDescent="0.25">
      <c r="A138" s="62" t="s">
        <v>154</v>
      </c>
      <c r="B138" s="34">
        <v>4679.71</v>
      </c>
      <c r="C138" s="63" t="s">
        <v>193</v>
      </c>
      <c r="D138" s="34">
        <v>5000</v>
      </c>
      <c r="E138" s="63" t="s">
        <v>193</v>
      </c>
      <c r="F138" s="34">
        <v>5000</v>
      </c>
      <c r="G138" s="63" t="s">
        <v>193</v>
      </c>
      <c r="H138" s="34">
        <v>5210</v>
      </c>
      <c r="I138" s="63" t="s">
        <v>193</v>
      </c>
      <c r="J138" s="34">
        <v>5210</v>
      </c>
      <c r="K138" s="63" t="s">
        <v>193</v>
      </c>
      <c r="L138" s="64">
        <f t="shared" si="29"/>
        <v>111.33168508305002</v>
      </c>
      <c r="M138" s="64">
        <f t="shared" si="30"/>
        <v>104.2</v>
      </c>
      <c r="N138" s="36">
        <v>5000</v>
      </c>
      <c r="O138" s="148" t="s">
        <v>193</v>
      </c>
      <c r="P138" s="64">
        <f t="shared" si="31"/>
        <v>95.969289827255281</v>
      </c>
      <c r="Q138" s="37"/>
      <c r="R138" s="30">
        <v>5000</v>
      </c>
      <c r="S138" s="144" t="s">
        <v>193</v>
      </c>
      <c r="T138" s="71">
        <f t="shared" si="32"/>
        <v>100</v>
      </c>
      <c r="U138" s="37"/>
      <c r="V138" s="30">
        <v>5000</v>
      </c>
      <c r="W138" s="144" t="s">
        <v>193</v>
      </c>
      <c r="X138" s="64">
        <f t="shared" si="33"/>
        <v>100</v>
      </c>
      <c r="Y138" s="38"/>
    </row>
    <row r="139" spans="1:25" s="69" customFormat="1" ht="18.75" x14ac:dyDescent="0.25">
      <c r="A139" s="62" t="s">
        <v>180</v>
      </c>
      <c r="B139" s="34"/>
      <c r="C139" s="63" t="s">
        <v>193</v>
      </c>
      <c r="D139" s="34"/>
      <c r="E139" s="63" t="s">
        <v>193</v>
      </c>
      <c r="F139" s="34"/>
      <c r="G139" s="63" t="s">
        <v>193</v>
      </c>
      <c r="H139" s="34"/>
      <c r="I139" s="63" t="s">
        <v>193</v>
      </c>
      <c r="J139" s="34"/>
      <c r="K139" s="63" t="s">
        <v>193</v>
      </c>
      <c r="L139" s="64" t="e">
        <f t="shared" si="29"/>
        <v>#DIV/0!</v>
      </c>
      <c r="M139" s="64" t="e">
        <f t="shared" si="30"/>
        <v>#DIV/0!</v>
      </c>
      <c r="N139" s="36"/>
      <c r="O139" s="148" t="s">
        <v>193</v>
      </c>
      <c r="P139" s="64" t="e">
        <f t="shared" si="31"/>
        <v>#DIV/0!</v>
      </c>
      <c r="Q139" s="37"/>
      <c r="R139" s="30"/>
      <c r="S139" s="144" t="s">
        <v>193</v>
      </c>
      <c r="T139" s="71" t="e">
        <f t="shared" si="32"/>
        <v>#DIV/0!</v>
      </c>
      <c r="U139" s="37"/>
      <c r="V139" s="30"/>
      <c r="W139" s="144" t="s">
        <v>193</v>
      </c>
      <c r="X139" s="64" t="e">
        <f t="shared" si="33"/>
        <v>#DIV/0!</v>
      </c>
      <c r="Y139" s="38"/>
    </row>
    <row r="140" spans="1:25" s="69" customFormat="1" ht="18.75" x14ac:dyDescent="0.25">
      <c r="A140" s="62" t="s">
        <v>155</v>
      </c>
      <c r="B140" s="34"/>
      <c r="C140" s="63" t="s">
        <v>193</v>
      </c>
      <c r="D140" s="34"/>
      <c r="E140" s="63" t="s">
        <v>193</v>
      </c>
      <c r="F140" s="34"/>
      <c r="G140" s="63" t="s">
        <v>193</v>
      </c>
      <c r="H140" s="34"/>
      <c r="I140" s="63" t="s">
        <v>193</v>
      </c>
      <c r="J140" s="34"/>
      <c r="K140" s="63" t="s">
        <v>193</v>
      </c>
      <c r="L140" s="64" t="e">
        <f t="shared" si="29"/>
        <v>#DIV/0!</v>
      </c>
      <c r="M140" s="64" t="e">
        <f t="shared" si="30"/>
        <v>#DIV/0!</v>
      </c>
      <c r="N140" s="36"/>
      <c r="O140" s="148" t="s">
        <v>193</v>
      </c>
      <c r="P140" s="64" t="e">
        <f t="shared" si="31"/>
        <v>#DIV/0!</v>
      </c>
      <c r="Q140" s="37"/>
      <c r="R140" s="30"/>
      <c r="S140" s="144" t="s">
        <v>193</v>
      </c>
      <c r="T140" s="71" t="e">
        <f t="shared" si="32"/>
        <v>#DIV/0!</v>
      </c>
      <c r="U140" s="37"/>
      <c r="V140" s="30"/>
      <c r="W140" s="144" t="s">
        <v>193</v>
      </c>
      <c r="X140" s="64" t="e">
        <f t="shared" si="33"/>
        <v>#DIV/0!</v>
      </c>
      <c r="Y140" s="38"/>
    </row>
    <row r="141" spans="1:25" s="72" customFormat="1" ht="18.75" x14ac:dyDescent="0.25">
      <c r="A141" s="138" t="s">
        <v>181</v>
      </c>
      <c r="B141" s="89">
        <f>B142+B143</f>
        <v>91</v>
      </c>
      <c r="C141" s="144" t="s">
        <v>193</v>
      </c>
      <c r="D141" s="89">
        <f t="shared" ref="D141:V141" si="38">D142+D143</f>
        <v>91</v>
      </c>
      <c r="E141" s="144" t="s">
        <v>193</v>
      </c>
      <c r="F141" s="89">
        <f t="shared" si="38"/>
        <v>100</v>
      </c>
      <c r="G141" s="144" t="s">
        <v>193</v>
      </c>
      <c r="H141" s="89">
        <f t="shared" si="38"/>
        <v>100</v>
      </c>
      <c r="I141" s="144" t="s">
        <v>193</v>
      </c>
      <c r="J141" s="89">
        <f t="shared" si="38"/>
        <v>100</v>
      </c>
      <c r="K141" s="144" t="s">
        <v>193</v>
      </c>
      <c r="L141" s="68" t="s">
        <v>193</v>
      </c>
      <c r="M141" s="68" t="s">
        <v>193</v>
      </c>
      <c r="N141" s="89">
        <f t="shared" si="38"/>
        <v>100</v>
      </c>
      <c r="O141" s="144" t="s">
        <v>193</v>
      </c>
      <c r="P141" s="68" t="s">
        <v>193</v>
      </c>
      <c r="Q141" s="30" t="s">
        <v>193</v>
      </c>
      <c r="R141" s="89">
        <f t="shared" si="38"/>
        <v>100</v>
      </c>
      <c r="S141" s="144" t="s">
        <v>193</v>
      </c>
      <c r="T141" s="58" t="s">
        <v>193</v>
      </c>
      <c r="U141" s="30" t="s">
        <v>193</v>
      </c>
      <c r="V141" s="89">
        <f t="shared" si="38"/>
        <v>100</v>
      </c>
      <c r="W141" s="144" t="s">
        <v>193</v>
      </c>
      <c r="X141" s="68" t="s">
        <v>193</v>
      </c>
      <c r="Y141" s="73" t="s">
        <v>193</v>
      </c>
    </row>
    <row r="142" spans="1:25" s="69" customFormat="1" ht="18.75" x14ac:dyDescent="0.25">
      <c r="A142" s="62" t="s">
        <v>182</v>
      </c>
      <c r="B142" s="34">
        <v>91</v>
      </c>
      <c r="C142" s="63" t="s">
        <v>193</v>
      </c>
      <c r="D142" s="34">
        <v>91</v>
      </c>
      <c r="E142" s="63" t="s">
        <v>193</v>
      </c>
      <c r="F142" s="34">
        <v>100</v>
      </c>
      <c r="G142" s="63" t="s">
        <v>193</v>
      </c>
      <c r="H142" s="34">
        <v>100</v>
      </c>
      <c r="I142" s="63" t="s">
        <v>193</v>
      </c>
      <c r="J142" s="34">
        <v>100</v>
      </c>
      <c r="K142" s="63" t="s">
        <v>193</v>
      </c>
      <c r="L142" s="64" t="s">
        <v>193</v>
      </c>
      <c r="M142" s="64" t="s">
        <v>193</v>
      </c>
      <c r="N142" s="36">
        <v>100</v>
      </c>
      <c r="O142" s="148" t="s">
        <v>193</v>
      </c>
      <c r="P142" s="64" t="s">
        <v>193</v>
      </c>
      <c r="Q142" s="37" t="s">
        <v>193</v>
      </c>
      <c r="R142" s="30">
        <v>100</v>
      </c>
      <c r="S142" s="144" t="s">
        <v>193</v>
      </c>
      <c r="T142" s="71" t="s">
        <v>193</v>
      </c>
      <c r="U142" s="37" t="s">
        <v>193</v>
      </c>
      <c r="V142" s="30">
        <v>100</v>
      </c>
      <c r="W142" s="144" t="s">
        <v>193</v>
      </c>
      <c r="X142" s="64" t="s">
        <v>193</v>
      </c>
      <c r="Y142" s="150" t="s">
        <v>193</v>
      </c>
    </row>
    <row r="143" spans="1:25" s="69" customFormat="1" ht="18.75" x14ac:dyDescent="0.25">
      <c r="A143" s="62" t="s">
        <v>183</v>
      </c>
      <c r="B143" s="34"/>
      <c r="C143" s="63" t="s">
        <v>193</v>
      </c>
      <c r="D143" s="34"/>
      <c r="E143" s="63" t="s">
        <v>193</v>
      </c>
      <c r="F143" s="34"/>
      <c r="G143" s="63" t="s">
        <v>193</v>
      </c>
      <c r="H143" s="34"/>
      <c r="I143" s="63" t="s">
        <v>193</v>
      </c>
      <c r="J143" s="34"/>
      <c r="K143" s="63" t="s">
        <v>193</v>
      </c>
      <c r="L143" s="64" t="s">
        <v>193</v>
      </c>
      <c r="M143" s="64" t="s">
        <v>193</v>
      </c>
      <c r="N143" s="36"/>
      <c r="O143" s="148" t="s">
        <v>193</v>
      </c>
      <c r="P143" s="64" t="s">
        <v>193</v>
      </c>
      <c r="Q143" s="37" t="s">
        <v>193</v>
      </c>
      <c r="R143" s="30"/>
      <c r="S143" s="144" t="s">
        <v>193</v>
      </c>
      <c r="T143" s="71" t="s">
        <v>193</v>
      </c>
      <c r="U143" s="37" t="s">
        <v>193</v>
      </c>
      <c r="V143" s="30"/>
      <c r="W143" s="144" t="s">
        <v>193</v>
      </c>
      <c r="X143" s="64" t="s">
        <v>193</v>
      </c>
      <c r="Y143" s="150" t="s">
        <v>193</v>
      </c>
    </row>
    <row r="144" spans="1:25" s="72" customFormat="1" ht="37.5" x14ac:dyDescent="0.25">
      <c r="A144" s="138" t="s">
        <v>156</v>
      </c>
      <c r="B144" s="89">
        <f>B145+B146+B147</f>
        <v>0</v>
      </c>
      <c r="C144" s="144"/>
      <c r="D144" s="89">
        <f t="shared" ref="D144:V144" si="39">D145+D146+D147</f>
        <v>0</v>
      </c>
      <c r="E144" s="144"/>
      <c r="F144" s="89">
        <f t="shared" si="39"/>
        <v>0</v>
      </c>
      <c r="G144" s="144"/>
      <c r="H144" s="89">
        <f t="shared" si="39"/>
        <v>0</v>
      </c>
      <c r="I144" s="144"/>
      <c r="J144" s="89">
        <f t="shared" si="39"/>
        <v>0</v>
      </c>
      <c r="K144" s="144"/>
      <c r="L144" s="68" t="e">
        <f t="shared" ref="L144:L150" si="40">J144/B144*100</f>
        <v>#DIV/0!</v>
      </c>
      <c r="M144" s="68" t="e">
        <f t="shared" ref="M144:M150" si="41">J144/D144*100</f>
        <v>#DIV/0!</v>
      </c>
      <c r="N144" s="89">
        <f t="shared" si="39"/>
        <v>0</v>
      </c>
      <c r="O144" s="30"/>
      <c r="P144" s="68" t="e">
        <f t="shared" ref="P144:P150" si="42">N144/J144*100</f>
        <v>#DIV/0!</v>
      </c>
      <c r="Q144" s="30"/>
      <c r="R144" s="89">
        <f t="shared" si="39"/>
        <v>0</v>
      </c>
      <c r="S144" s="144"/>
      <c r="T144" s="58" t="e">
        <f t="shared" ref="T144:T150" si="43">R144/N144*100</f>
        <v>#DIV/0!</v>
      </c>
      <c r="U144" s="30"/>
      <c r="V144" s="89">
        <f t="shared" si="39"/>
        <v>0</v>
      </c>
      <c r="W144" s="144"/>
      <c r="X144" s="68" t="e">
        <f t="shared" ref="X144:X150" si="44">V144/R144*100</f>
        <v>#DIV/0!</v>
      </c>
      <c r="Y144" s="139"/>
    </row>
    <row r="145" spans="1:25" s="69" customFormat="1" ht="37.5" x14ac:dyDescent="0.25">
      <c r="A145" s="62" t="s">
        <v>157</v>
      </c>
      <c r="B145" s="34"/>
      <c r="C145" s="63" t="s">
        <v>193</v>
      </c>
      <c r="D145" s="34"/>
      <c r="E145" s="63" t="s">
        <v>193</v>
      </c>
      <c r="F145" s="34"/>
      <c r="G145" s="63" t="s">
        <v>193</v>
      </c>
      <c r="H145" s="34"/>
      <c r="I145" s="63" t="s">
        <v>193</v>
      </c>
      <c r="J145" s="34"/>
      <c r="K145" s="34" t="s">
        <v>193</v>
      </c>
      <c r="L145" s="64" t="e">
        <f t="shared" si="40"/>
        <v>#DIV/0!</v>
      </c>
      <c r="M145" s="64" t="e">
        <f t="shared" si="41"/>
        <v>#DIV/0!</v>
      </c>
      <c r="N145" s="36"/>
      <c r="O145" s="148" t="s">
        <v>193</v>
      </c>
      <c r="P145" s="64" t="e">
        <f t="shared" si="42"/>
        <v>#DIV/0!</v>
      </c>
      <c r="Q145" s="37"/>
      <c r="R145" s="30"/>
      <c r="S145" s="144" t="s">
        <v>193</v>
      </c>
      <c r="T145" s="71" t="e">
        <f t="shared" si="43"/>
        <v>#DIV/0!</v>
      </c>
      <c r="U145" s="37"/>
      <c r="V145" s="30"/>
      <c r="W145" s="144" t="s">
        <v>193</v>
      </c>
      <c r="X145" s="64" t="e">
        <f t="shared" si="44"/>
        <v>#DIV/0!</v>
      </c>
      <c r="Y145" s="38"/>
    </row>
    <row r="146" spans="1:25" s="69" customFormat="1" ht="18.75" x14ac:dyDescent="0.25">
      <c r="A146" s="62" t="s">
        <v>158</v>
      </c>
      <c r="B146" s="34"/>
      <c r="C146" s="63" t="s">
        <v>193</v>
      </c>
      <c r="D146" s="34"/>
      <c r="E146" s="63" t="s">
        <v>193</v>
      </c>
      <c r="F146" s="34"/>
      <c r="G146" s="63" t="s">
        <v>193</v>
      </c>
      <c r="H146" s="34"/>
      <c r="I146" s="63" t="s">
        <v>193</v>
      </c>
      <c r="J146" s="34"/>
      <c r="K146" s="34" t="s">
        <v>193</v>
      </c>
      <c r="L146" s="64" t="e">
        <f t="shared" si="40"/>
        <v>#DIV/0!</v>
      </c>
      <c r="M146" s="64" t="e">
        <f t="shared" si="41"/>
        <v>#DIV/0!</v>
      </c>
      <c r="N146" s="36"/>
      <c r="O146" s="148" t="s">
        <v>193</v>
      </c>
      <c r="P146" s="64" t="e">
        <f t="shared" si="42"/>
        <v>#DIV/0!</v>
      </c>
      <c r="Q146" s="37"/>
      <c r="R146" s="30"/>
      <c r="S146" s="144" t="s">
        <v>193</v>
      </c>
      <c r="T146" s="71" t="e">
        <f t="shared" si="43"/>
        <v>#DIV/0!</v>
      </c>
      <c r="U146" s="37"/>
      <c r="V146" s="30"/>
      <c r="W146" s="144" t="s">
        <v>193</v>
      </c>
      <c r="X146" s="64" t="e">
        <f t="shared" si="44"/>
        <v>#DIV/0!</v>
      </c>
      <c r="Y146" s="38"/>
    </row>
    <row r="147" spans="1:25" s="69" customFormat="1" ht="18.75" x14ac:dyDescent="0.25">
      <c r="A147" s="62" t="s">
        <v>184</v>
      </c>
      <c r="B147" s="34"/>
      <c r="C147" s="63" t="s">
        <v>193</v>
      </c>
      <c r="D147" s="34"/>
      <c r="E147" s="63" t="s">
        <v>193</v>
      </c>
      <c r="F147" s="34"/>
      <c r="G147" s="63" t="s">
        <v>193</v>
      </c>
      <c r="H147" s="34"/>
      <c r="I147" s="63" t="s">
        <v>193</v>
      </c>
      <c r="J147" s="34"/>
      <c r="K147" s="34" t="s">
        <v>193</v>
      </c>
      <c r="L147" s="64" t="e">
        <f t="shared" si="40"/>
        <v>#DIV/0!</v>
      </c>
      <c r="M147" s="64" t="e">
        <f t="shared" si="41"/>
        <v>#DIV/0!</v>
      </c>
      <c r="N147" s="36"/>
      <c r="O147" s="148" t="s">
        <v>193</v>
      </c>
      <c r="P147" s="64" t="e">
        <f t="shared" si="42"/>
        <v>#DIV/0!</v>
      </c>
      <c r="Q147" s="37"/>
      <c r="R147" s="30"/>
      <c r="S147" s="144" t="s">
        <v>193</v>
      </c>
      <c r="T147" s="71" t="e">
        <f t="shared" si="43"/>
        <v>#DIV/0!</v>
      </c>
      <c r="U147" s="37"/>
      <c r="V147" s="30"/>
      <c r="W147" s="144" t="s">
        <v>193</v>
      </c>
      <c r="X147" s="64" t="e">
        <f t="shared" si="44"/>
        <v>#DIV/0!</v>
      </c>
      <c r="Y147" s="38"/>
    </row>
    <row r="148" spans="1:25" s="72" customFormat="1" ht="18.75" x14ac:dyDescent="0.25">
      <c r="A148" s="138" t="s">
        <v>244</v>
      </c>
      <c r="B148" s="30"/>
      <c r="C148" s="144"/>
      <c r="D148" s="30"/>
      <c r="E148" s="144"/>
      <c r="F148" s="30"/>
      <c r="G148" s="144"/>
      <c r="H148" s="30"/>
      <c r="I148" s="144"/>
      <c r="J148" s="30"/>
      <c r="K148" s="30"/>
      <c r="L148" s="68" t="e">
        <f t="shared" si="40"/>
        <v>#DIV/0!</v>
      </c>
      <c r="M148" s="68" t="e">
        <f t="shared" si="41"/>
        <v>#DIV/0!</v>
      </c>
      <c r="N148" s="21"/>
      <c r="O148" s="21"/>
      <c r="P148" s="68" t="e">
        <f t="shared" si="42"/>
        <v>#DIV/0!</v>
      </c>
      <c r="Q148" s="140"/>
      <c r="R148" s="30">
        <v>88049.9</v>
      </c>
      <c r="S148" s="144"/>
      <c r="T148" s="58" t="e">
        <f t="shared" si="43"/>
        <v>#DIV/0!</v>
      </c>
      <c r="U148" s="140"/>
      <c r="V148" s="30">
        <v>189100</v>
      </c>
      <c r="W148" s="144"/>
      <c r="X148" s="68">
        <f t="shared" si="44"/>
        <v>214.76458235614126</v>
      </c>
      <c r="Y148" s="139"/>
    </row>
    <row r="149" spans="1:25" s="59" customFormat="1" ht="18.75" x14ac:dyDescent="0.3">
      <c r="A149" s="56" t="s">
        <v>82</v>
      </c>
      <c r="B149" s="57">
        <f>B46+B61+B70+B83+B96+B102+B108+B118+B123+B130+B136+B141+B144+B148</f>
        <v>6500913.5499999998</v>
      </c>
      <c r="C149" s="57" t="e">
        <f t="shared" ref="C149:K149" si="45">C46+C61+C70+C83+C96+C102+C108+C118+C123+C130+C136+C141+C144+C148</f>
        <v>#VALUE!</v>
      </c>
      <c r="D149" s="57">
        <f t="shared" si="45"/>
        <v>6846323.5199999986</v>
      </c>
      <c r="E149" s="57" t="e">
        <f t="shared" si="45"/>
        <v>#VALUE!</v>
      </c>
      <c r="F149" s="57">
        <f t="shared" si="45"/>
        <v>7980367.6600000001</v>
      </c>
      <c r="G149" s="57" t="e">
        <f t="shared" si="45"/>
        <v>#VALUE!</v>
      </c>
      <c r="H149" s="57">
        <f t="shared" si="45"/>
        <v>8374549.0999999996</v>
      </c>
      <c r="I149" s="57" t="e">
        <f t="shared" si="45"/>
        <v>#VALUE!</v>
      </c>
      <c r="J149" s="57">
        <f t="shared" si="45"/>
        <v>8423174.5600000005</v>
      </c>
      <c r="K149" s="57" t="e">
        <f t="shared" si="45"/>
        <v>#VALUE!</v>
      </c>
      <c r="L149" s="57">
        <f t="shared" si="40"/>
        <v>129.56909048575181</v>
      </c>
      <c r="M149" s="57">
        <f t="shared" si="41"/>
        <v>123.03208481739996</v>
      </c>
      <c r="N149" s="58">
        <f>N46+N61+N70+N83+N96+N102+N108+N118+N123+N130+N136+N141+N144+N148</f>
        <v>7913208.1300000008</v>
      </c>
      <c r="O149" s="58" t="e">
        <f>O46+O61+O70+O83+O96+O102+O108+O118+O123+O130+O136+O141+O144+O148</f>
        <v>#VALUE!</v>
      </c>
      <c r="P149" s="64">
        <f t="shared" si="42"/>
        <v>93.945674206709072</v>
      </c>
      <c r="Q149" s="31"/>
      <c r="R149" s="58">
        <f>R46+R61+R70+R83+R96+R102+R108+R118+R123+R130+R136+R141+R144+R148</f>
        <v>7830481.7300000004</v>
      </c>
      <c r="S149" s="58" t="e">
        <f>S46+S61+S70+S83+S96+S102+S108+S118+S123+S130+S136+S141+S144+S148</f>
        <v>#VALUE!</v>
      </c>
      <c r="T149" s="71">
        <f t="shared" si="43"/>
        <v>98.95457823627342</v>
      </c>
      <c r="U149" s="31"/>
      <c r="V149" s="58">
        <f>V46+V61+V70+V83+V96+V102+V108+V118+V123+V130+V136+V141+V144+V148</f>
        <v>7855921.5999999996</v>
      </c>
      <c r="W149" s="58" t="e">
        <f>W46+W61+W70+W83+W96+W102+W108+W118+W123+W130+W136+W141+W144+W148</f>
        <v>#VALUE!</v>
      </c>
      <c r="X149" s="64">
        <f t="shared" si="44"/>
        <v>100.32488256632455</v>
      </c>
      <c r="Y149" s="31"/>
    </row>
    <row r="150" spans="1:25" s="77" customFormat="1" ht="22.5" x14ac:dyDescent="0.3">
      <c r="A150" s="74" t="s">
        <v>83</v>
      </c>
      <c r="B150" s="75">
        <f>B45-B149</f>
        <v>-115928.64694999997</v>
      </c>
      <c r="C150" s="75" t="e">
        <f t="shared" ref="C150:K150" si="46">C45-C149</f>
        <v>#VALUE!</v>
      </c>
      <c r="D150" s="75">
        <f t="shared" si="46"/>
        <v>-149199.13409999851</v>
      </c>
      <c r="E150" s="75" t="e">
        <f t="shared" si="46"/>
        <v>#VALUE!</v>
      </c>
      <c r="F150" s="75">
        <f t="shared" si="46"/>
        <v>-296381.54535000026</v>
      </c>
      <c r="G150" s="75" t="e">
        <f t="shared" si="46"/>
        <v>#VALUE!</v>
      </c>
      <c r="H150" s="75">
        <f t="shared" si="46"/>
        <v>-130999.12986999936</v>
      </c>
      <c r="I150" s="75" t="e">
        <f t="shared" si="46"/>
        <v>#VALUE!</v>
      </c>
      <c r="J150" s="75">
        <f t="shared" si="46"/>
        <v>56651.720000000671</v>
      </c>
      <c r="K150" s="75" t="e">
        <f t="shared" si="46"/>
        <v>#VALUE!</v>
      </c>
      <c r="L150" s="75">
        <f t="shared" si="40"/>
        <v>-48.867748818318013</v>
      </c>
      <c r="M150" s="75">
        <f t="shared" si="41"/>
        <v>-37.9705420823895</v>
      </c>
      <c r="N150" s="76">
        <f>N45-N149</f>
        <v>-260000.00330000091</v>
      </c>
      <c r="O150" s="147"/>
      <c r="P150" s="75">
        <f t="shared" si="42"/>
        <v>-458.94458861972385</v>
      </c>
      <c r="Q150" s="41"/>
      <c r="R150" s="76">
        <f>R45-R149</f>
        <v>-1.5700003132224083E-3</v>
      </c>
      <c r="S150" s="76" t="e">
        <f>S45-S149</f>
        <v>#VALUE!</v>
      </c>
      <c r="T150" s="75">
        <f t="shared" si="43"/>
        <v>6.0384626665210616E-7</v>
      </c>
      <c r="U150" s="41"/>
      <c r="V150" s="76">
        <f>V45-V149</f>
        <v>-2.1999888122081757E-4</v>
      </c>
      <c r="W150" s="76" t="e">
        <f>W45-W149</f>
        <v>#VALUE!</v>
      </c>
      <c r="X150" s="75">
        <f t="shared" si="44"/>
        <v>14.012664798089899</v>
      </c>
      <c r="Y150" s="42"/>
    </row>
    <row r="151" spans="1:25" s="77" customFormat="1" ht="18.75" x14ac:dyDescent="0.25">
      <c r="A151" s="78" t="s">
        <v>41</v>
      </c>
      <c r="B151" s="25">
        <f>B152+B153+B156-B159+B160+B161+B162</f>
        <v>115928.65</v>
      </c>
      <c r="C151" s="144" t="s">
        <v>193</v>
      </c>
      <c r="D151" s="89">
        <f t="shared" ref="D151:V151" si="47">D152+D153+D156-D159+D160+D161+D162</f>
        <v>149199.13</v>
      </c>
      <c r="E151" s="144" t="s">
        <v>193</v>
      </c>
      <c r="F151" s="89">
        <f t="shared" si="47"/>
        <v>296381.55</v>
      </c>
      <c r="G151" s="144" t="s">
        <v>193</v>
      </c>
      <c r="H151" s="89">
        <f>H152+H153+H156-H159+H160+H161+H162</f>
        <v>130999.14</v>
      </c>
      <c r="I151" s="144" t="s">
        <v>193</v>
      </c>
      <c r="J151" s="89">
        <f>J152+J153+J156-J159+J160+J161+J162</f>
        <v>-56651.72</v>
      </c>
      <c r="K151" s="89" t="s">
        <v>193</v>
      </c>
      <c r="L151" s="25" t="s">
        <v>193</v>
      </c>
      <c r="M151" s="25" t="s">
        <v>193</v>
      </c>
      <c r="N151" s="25">
        <f>N152+N153+N156-N159+N160+N161+N162</f>
        <v>260000</v>
      </c>
      <c r="O151" s="144" t="s">
        <v>193</v>
      </c>
      <c r="P151" s="25" t="s">
        <v>193</v>
      </c>
      <c r="Q151" s="30" t="s">
        <v>193</v>
      </c>
      <c r="R151" s="25">
        <f t="shared" si="47"/>
        <v>-50000</v>
      </c>
      <c r="S151" s="144" t="s">
        <v>193</v>
      </c>
      <c r="T151" s="25" t="s">
        <v>193</v>
      </c>
      <c r="U151" s="30" t="s">
        <v>193</v>
      </c>
      <c r="V151" s="25">
        <f t="shared" si="47"/>
        <v>-30000</v>
      </c>
      <c r="W151" s="144" t="s">
        <v>193</v>
      </c>
      <c r="X151" s="25" t="s">
        <v>193</v>
      </c>
      <c r="Y151" s="144" t="s">
        <v>193</v>
      </c>
    </row>
    <row r="152" spans="1:25" s="77" customFormat="1" ht="18.75" x14ac:dyDescent="0.25">
      <c r="A152" s="62" t="s">
        <v>42</v>
      </c>
      <c r="B152" s="34"/>
      <c r="C152" s="63" t="s">
        <v>193</v>
      </c>
      <c r="D152" s="34"/>
      <c r="E152" s="63" t="s">
        <v>193</v>
      </c>
      <c r="F152" s="34"/>
      <c r="G152" s="63" t="s">
        <v>193</v>
      </c>
      <c r="H152" s="34"/>
      <c r="I152" s="63" t="s">
        <v>193</v>
      </c>
      <c r="J152" s="34"/>
      <c r="K152" s="63" t="s">
        <v>193</v>
      </c>
      <c r="L152" s="79" t="s">
        <v>193</v>
      </c>
      <c r="M152" s="79" t="s">
        <v>193</v>
      </c>
      <c r="N152" s="30"/>
      <c r="O152" s="144" t="s">
        <v>193</v>
      </c>
      <c r="P152" s="63" t="s">
        <v>193</v>
      </c>
      <c r="Q152" s="34" t="s">
        <v>193</v>
      </c>
      <c r="R152" s="30"/>
      <c r="S152" s="144" t="s">
        <v>193</v>
      </c>
      <c r="T152" s="63" t="s">
        <v>193</v>
      </c>
      <c r="U152" s="34" t="s">
        <v>193</v>
      </c>
      <c r="V152" s="30"/>
      <c r="W152" s="144" t="s">
        <v>193</v>
      </c>
      <c r="X152" s="63" t="s">
        <v>193</v>
      </c>
      <c r="Y152" s="63" t="s">
        <v>193</v>
      </c>
    </row>
    <row r="153" spans="1:25" s="77" customFormat="1" ht="18.75" x14ac:dyDescent="0.25">
      <c r="A153" s="62" t="s">
        <v>81</v>
      </c>
      <c r="B153" s="63">
        <f>B154-B155</f>
        <v>0</v>
      </c>
      <c r="C153" s="63" t="s">
        <v>193</v>
      </c>
      <c r="D153" s="63">
        <f>D154-D155</f>
        <v>0</v>
      </c>
      <c r="E153" s="63" t="s">
        <v>193</v>
      </c>
      <c r="F153" s="63">
        <f t="shared" ref="F153:V153" si="48">-F155</f>
        <v>-18200</v>
      </c>
      <c r="G153" s="63" t="s">
        <v>193</v>
      </c>
      <c r="H153" s="63">
        <f>H154-H155</f>
        <v>-18200</v>
      </c>
      <c r="I153" s="63" t="s">
        <v>193</v>
      </c>
      <c r="J153" s="63">
        <f>J154-J155</f>
        <v>-18200</v>
      </c>
      <c r="K153" s="63" t="s">
        <v>193</v>
      </c>
      <c r="L153" s="79" t="s">
        <v>193</v>
      </c>
      <c r="M153" s="79" t="s">
        <v>193</v>
      </c>
      <c r="N153" s="25">
        <f t="shared" si="48"/>
        <v>-18200</v>
      </c>
      <c r="O153" s="144" t="s">
        <v>193</v>
      </c>
      <c r="P153" s="63" t="s">
        <v>193</v>
      </c>
      <c r="Q153" s="34" t="s">
        <v>193</v>
      </c>
      <c r="R153" s="25">
        <f t="shared" si="48"/>
        <v>-18200</v>
      </c>
      <c r="S153" s="144" t="s">
        <v>193</v>
      </c>
      <c r="T153" s="63" t="s">
        <v>193</v>
      </c>
      <c r="U153" s="34" t="s">
        <v>193</v>
      </c>
      <c r="V153" s="25">
        <f t="shared" si="48"/>
        <v>-18200</v>
      </c>
      <c r="W153" s="144" t="s">
        <v>193</v>
      </c>
      <c r="X153" s="63" t="s">
        <v>193</v>
      </c>
      <c r="Y153" s="63" t="s">
        <v>193</v>
      </c>
    </row>
    <row r="154" spans="1:25" s="77" customFormat="1" ht="18.75" x14ac:dyDescent="0.25">
      <c r="A154" s="80" t="s">
        <v>200</v>
      </c>
      <c r="B154" s="34"/>
      <c r="C154" s="63" t="s">
        <v>193</v>
      </c>
      <c r="D154" s="34"/>
      <c r="E154" s="63" t="s">
        <v>193</v>
      </c>
      <c r="F154" s="63" t="s">
        <v>193</v>
      </c>
      <c r="G154" s="63" t="s">
        <v>193</v>
      </c>
      <c r="H154" s="34"/>
      <c r="I154" s="63" t="s">
        <v>193</v>
      </c>
      <c r="J154" s="34"/>
      <c r="K154" s="63" t="s">
        <v>193</v>
      </c>
      <c r="L154" s="79" t="s">
        <v>193</v>
      </c>
      <c r="M154" s="79" t="s">
        <v>193</v>
      </c>
      <c r="N154" s="25" t="s">
        <v>193</v>
      </c>
      <c r="O154" s="144" t="s">
        <v>193</v>
      </c>
      <c r="P154" s="63" t="s">
        <v>193</v>
      </c>
      <c r="Q154" s="34" t="s">
        <v>193</v>
      </c>
      <c r="R154" s="25" t="s">
        <v>193</v>
      </c>
      <c r="S154" s="144" t="s">
        <v>193</v>
      </c>
      <c r="T154" s="63" t="s">
        <v>193</v>
      </c>
      <c r="U154" s="34" t="s">
        <v>193</v>
      </c>
      <c r="V154" s="25" t="s">
        <v>193</v>
      </c>
      <c r="W154" s="144" t="s">
        <v>193</v>
      </c>
      <c r="X154" s="63" t="s">
        <v>193</v>
      </c>
      <c r="Y154" s="63" t="s">
        <v>193</v>
      </c>
    </row>
    <row r="155" spans="1:25" s="77" customFormat="1" ht="18.75" x14ac:dyDescent="0.25">
      <c r="A155" s="80" t="s">
        <v>43</v>
      </c>
      <c r="B155" s="34"/>
      <c r="C155" s="63" t="s">
        <v>193</v>
      </c>
      <c r="D155" s="34"/>
      <c r="E155" s="63" t="s">
        <v>193</v>
      </c>
      <c r="F155" s="34">
        <v>18200</v>
      </c>
      <c r="G155" s="63" t="s">
        <v>193</v>
      </c>
      <c r="H155" s="34">
        <v>18200</v>
      </c>
      <c r="I155" s="63" t="s">
        <v>193</v>
      </c>
      <c r="J155" s="34">
        <v>18200</v>
      </c>
      <c r="K155" s="63" t="s">
        <v>193</v>
      </c>
      <c r="L155" s="79" t="s">
        <v>193</v>
      </c>
      <c r="M155" s="79" t="s">
        <v>193</v>
      </c>
      <c r="N155" s="30">
        <v>18200</v>
      </c>
      <c r="O155" s="144" t="s">
        <v>193</v>
      </c>
      <c r="P155" s="63" t="s">
        <v>193</v>
      </c>
      <c r="Q155" s="34" t="s">
        <v>193</v>
      </c>
      <c r="R155" s="30">
        <v>18200</v>
      </c>
      <c r="S155" s="144" t="s">
        <v>193</v>
      </c>
      <c r="T155" s="63" t="s">
        <v>193</v>
      </c>
      <c r="U155" s="34" t="s">
        <v>193</v>
      </c>
      <c r="V155" s="30">
        <v>18200</v>
      </c>
      <c r="W155" s="144" t="s">
        <v>193</v>
      </c>
      <c r="X155" s="63" t="s">
        <v>193</v>
      </c>
      <c r="Y155" s="63" t="s">
        <v>193</v>
      </c>
    </row>
    <row r="156" spans="1:25" s="77" customFormat="1" ht="18.75" x14ac:dyDescent="0.25">
      <c r="A156" s="80" t="s">
        <v>44</v>
      </c>
      <c r="B156" s="63">
        <f>B157-B158</f>
        <v>0</v>
      </c>
      <c r="C156" s="63" t="s">
        <v>193</v>
      </c>
      <c r="D156" s="63">
        <f t="shared" ref="D156:V156" si="49">D157-D158</f>
        <v>0</v>
      </c>
      <c r="E156" s="63" t="s">
        <v>193</v>
      </c>
      <c r="F156" s="63">
        <f t="shared" si="49"/>
        <v>204697.96</v>
      </c>
      <c r="G156" s="63" t="s">
        <v>193</v>
      </c>
      <c r="H156" s="63">
        <f t="shared" si="49"/>
        <v>88650.86</v>
      </c>
      <c r="I156" s="63" t="s">
        <v>193</v>
      </c>
      <c r="J156" s="63">
        <f t="shared" si="49"/>
        <v>0</v>
      </c>
      <c r="K156" s="63" t="s">
        <v>193</v>
      </c>
      <c r="L156" s="79" t="s">
        <v>193</v>
      </c>
      <c r="M156" s="79" t="s">
        <v>193</v>
      </c>
      <c r="N156" s="25">
        <f t="shared" si="49"/>
        <v>179864.69</v>
      </c>
      <c r="O156" s="144" t="s">
        <v>193</v>
      </c>
      <c r="P156" s="63" t="s">
        <v>193</v>
      </c>
      <c r="Q156" s="34" t="s">
        <v>193</v>
      </c>
      <c r="R156" s="25">
        <f t="shared" si="49"/>
        <v>0</v>
      </c>
      <c r="S156" s="144" t="s">
        <v>193</v>
      </c>
      <c r="T156" s="63" t="s">
        <v>193</v>
      </c>
      <c r="U156" s="34" t="s">
        <v>193</v>
      </c>
      <c r="V156" s="25">
        <f t="shared" si="49"/>
        <v>0</v>
      </c>
      <c r="W156" s="144" t="s">
        <v>193</v>
      </c>
      <c r="X156" s="63" t="s">
        <v>193</v>
      </c>
      <c r="Y156" s="63" t="s">
        <v>193</v>
      </c>
    </row>
    <row r="157" spans="1:25" s="77" customFormat="1" ht="18.75" x14ac:dyDescent="0.25">
      <c r="A157" s="80" t="s">
        <v>201</v>
      </c>
      <c r="B157" s="34"/>
      <c r="C157" s="63" t="s">
        <v>193</v>
      </c>
      <c r="D157" s="34"/>
      <c r="E157" s="63" t="s">
        <v>193</v>
      </c>
      <c r="F157" s="34">
        <v>204697.96</v>
      </c>
      <c r="G157" s="63" t="s">
        <v>193</v>
      </c>
      <c r="H157" s="34">
        <v>88650.86</v>
      </c>
      <c r="I157" s="63" t="s">
        <v>193</v>
      </c>
      <c r="J157" s="34"/>
      <c r="K157" s="63" t="s">
        <v>193</v>
      </c>
      <c r="L157" s="79" t="s">
        <v>193</v>
      </c>
      <c r="M157" s="79" t="s">
        <v>193</v>
      </c>
      <c r="N157" s="30">
        <v>179864.69</v>
      </c>
      <c r="O157" s="144" t="s">
        <v>193</v>
      </c>
      <c r="P157" s="63" t="s">
        <v>193</v>
      </c>
      <c r="Q157" s="34" t="s">
        <v>193</v>
      </c>
      <c r="R157" s="30"/>
      <c r="S157" s="144" t="s">
        <v>193</v>
      </c>
      <c r="T157" s="63" t="s">
        <v>193</v>
      </c>
      <c r="U157" s="34" t="s">
        <v>193</v>
      </c>
      <c r="V157" s="30"/>
      <c r="W157" s="144" t="s">
        <v>193</v>
      </c>
      <c r="X157" s="63" t="s">
        <v>193</v>
      </c>
      <c r="Y157" s="63" t="s">
        <v>193</v>
      </c>
    </row>
    <row r="158" spans="1:25" s="77" customFormat="1" ht="18.75" x14ac:dyDescent="0.25">
      <c r="A158" s="80" t="s">
        <v>45</v>
      </c>
      <c r="B158" s="34"/>
      <c r="C158" s="63" t="s">
        <v>193</v>
      </c>
      <c r="D158" s="34"/>
      <c r="E158" s="63" t="s">
        <v>193</v>
      </c>
      <c r="F158" s="34"/>
      <c r="G158" s="63" t="s">
        <v>193</v>
      </c>
      <c r="H158" s="34"/>
      <c r="I158" s="63" t="s">
        <v>193</v>
      </c>
      <c r="J158" s="34"/>
      <c r="K158" s="63" t="s">
        <v>193</v>
      </c>
      <c r="L158" s="79" t="s">
        <v>193</v>
      </c>
      <c r="M158" s="79" t="s">
        <v>193</v>
      </c>
      <c r="N158" s="30">
        <v>0</v>
      </c>
      <c r="O158" s="144" t="s">
        <v>193</v>
      </c>
      <c r="P158" s="63" t="s">
        <v>193</v>
      </c>
      <c r="Q158" s="34" t="s">
        <v>193</v>
      </c>
      <c r="R158" s="30"/>
      <c r="S158" s="144" t="s">
        <v>193</v>
      </c>
      <c r="T158" s="63" t="s">
        <v>193</v>
      </c>
      <c r="U158" s="34" t="s">
        <v>193</v>
      </c>
      <c r="V158" s="30"/>
      <c r="W158" s="144" t="s">
        <v>193</v>
      </c>
      <c r="X158" s="63" t="s">
        <v>193</v>
      </c>
      <c r="Y158" s="63" t="s">
        <v>193</v>
      </c>
    </row>
    <row r="159" spans="1:25" s="77" customFormat="1" ht="18.75" x14ac:dyDescent="0.25">
      <c r="A159" s="80" t="s">
        <v>46</v>
      </c>
      <c r="B159" s="34"/>
      <c r="C159" s="63" t="s">
        <v>193</v>
      </c>
      <c r="D159" s="34"/>
      <c r="E159" s="63" t="s">
        <v>193</v>
      </c>
      <c r="F159" s="34"/>
      <c r="G159" s="63" t="s">
        <v>193</v>
      </c>
      <c r="H159" s="34"/>
      <c r="I159" s="63" t="s">
        <v>193</v>
      </c>
      <c r="J159" s="34"/>
      <c r="K159" s="63" t="s">
        <v>193</v>
      </c>
      <c r="L159" s="79" t="s">
        <v>193</v>
      </c>
      <c r="M159" s="79" t="s">
        <v>193</v>
      </c>
      <c r="N159" s="30"/>
      <c r="O159" s="144" t="s">
        <v>193</v>
      </c>
      <c r="P159" s="63" t="s">
        <v>193</v>
      </c>
      <c r="Q159" s="34" t="s">
        <v>193</v>
      </c>
      <c r="R159" s="30"/>
      <c r="S159" s="144" t="s">
        <v>193</v>
      </c>
      <c r="T159" s="63" t="s">
        <v>193</v>
      </c>
      <c r="U159" s="34" t="s">
        <v>193</v>
      </c>
      <c r="V159" s="30"/>
      <c r="W159" s="144" t="s">
        <v>193</v>
      </c>
      <c r="X159" s="63" t="s">
        <v>193</v>
      </c>
      <c r="Y159" s="63" t="s">
        <v>193</v>
      </c>
    </row>
    <row r="160" spans="1:25" s="77" customFormat="1" ht="18.75" x14ac:dyDescent="0.25">
      <c r="A160" s="80" t="s">
        <v>47</v>
      </c>
      <c r="B160" s="34"/>
      <c r="C160" s="63" t="s">
        <v>193</v>
      </c>
      <c r="D160" s="34"/>
      <c r="E160" s="63" t="s">
        <v>193</v>
      </c>
      <c r="F160" s="34"/>
      <c r="G160" s="63" t="s">
        <v>193</v>
      </c>
      <c r="H160" s="34"/>
      <c r="I160" s="63" t="s">
        <v>193</v>
      </c>
      <c r="J160" s="34"/>
      <c r="K160" s="63" t="s">
        <v>193</v>
      </c>
      <c r="L160" s="79" t="s">
        <v>193</v>
      </c>
      <c r="M160" s="79" t="s">
        <v>193</v>
      </c>
      <c r="N160" s="30"/>
      <c r="O160" s="144" t="s">
        <v>193</v>
      </c>
      <c r="P160" s="63" t="s">
        <v>193</v>
      </c>
      <c r="Q160" s="34" t="s">
        <v>193</v>
      </c>
      <c r="R160" s="30"/>
      <c r="S160" s="144" t="s">
        <v>193</v>
      </c>
      <c r="T160" s="63" t="s">
        <v>193</v>
      </c>
      <c r="U160" s="34" t="s">
        <v>193</v>
      </c>
      <c r="V160" s="30"/>
      <c r="W160" s="144" t="s">
        <v>193</v>
      </c>
      <c r="X160" s="63" t="s">
        <v>193</v>
      </c>
      <c r="Y160" s="63" t="s">
        <v>193</v>
      </c>
    </row>
    <row r="161" spans="1:25" s="77" customFormat="1" ht="18.75" x14ac:dyDescent="0.25">
      <c r="A161" s="80" t="s">
        <v>48</v>
      </c>
      <c r="B161" s="34"/>
      <c r="C161" s="63" t="s">
        <v>193</v>
      </c>
      <c r="D161" s="34"/>
      <c r="E161" s="63" t="s">
        <v>193</v>
      </c>
      <c r="F161" s="34"/>
      <c r="G161" s="63" t="s">
        <v>193</v>
      </c>
      <c r="H161" s="34"/>
      <c r="I161" s="63" t="s">
        <v>193</v>
      </c>
      <c r="J161" s="34"/>
      <c r="K161" s="63" t="s">
        <v>193</v>
      </c>
      <c r="L161" s="79" t="s">
        <v>193</v>
      </c>
      <c r="M161" s="79" t="s">
        <v>193</v>
      </c>
      <c r="N161" s="30"/>
      <c r="O161" s="144" t="s">
        <v>193</v>
      </c>
      <c r="P161" s="63" t="s">
        <v>193</v>
      </c>
      <c r="Q161" s="34" t="s">
        <v>193</v>
      </c>
      <c r="R161" s="30"/>
      <c r="S161" s="144" t="s">
        <v>193</v>
      </c>
      <c r="T161" s="63" t="s">
        <v>193</v>
      </c>
      <c r="U161" s="34" t="s">
        <v>193</v>
      </c>
      <c r="V161" s="30"/>
      <c r="W161" s="144" t="s">
        <v>193</v>
      </c>
      <c r="X161" s="63" t="s">
        <v>193</v>
      </c>
      <c r="Y161" s="63" t="s">
        <v>193</v>
      </c>
    </row>
    <row r="162" spans="1:25" s="77" customFormat="1" ht="18.75" x14ac:dyDescent="0.25">
      <c r="A162" s="80" t="s">
        <v>49</v>
      </c>
      <c r="B162" s="63">
        <f>B163-B164</f>
        <v>115928.65</v>
      </c>
      <c r="C162" s="63" t="s">
        <v>193</v>
      </c>
      <c r="D162" s="63">
        <f>D163-D164</f>
        <v>149199.13</v>
      </c>
      <c r="E162" s="63" t="s">
        <v>193</v>
      </c>
      <c r="F162" s="63">
        <v>109883.59</v>
      </c>
      <c r="G162" s="63" t="s">
        <v>193</v>
      </c>
      <c r="H162" s="63">
        <f>H163-H164</f>
        <v>60548.28</v>
      </c>
      <c r="I162" s="63" t="s">
        <v>193</v>
      </c>
      <c r="J162" s="63">
        <f>J163-J164</f>
        <v>-38451.72</v>
      </c>
      <c r="K162" s="63" t="s">
        <v>193</v>
      </c>
      <c r="L162" s="79" t="s">
        <v>193</v>
      </c>
      <c r="M162" s="79" t="s">
        <v>193</v>
      </c>
      <c r="N162" s="30">
        <f>N163-N164</f>
        <v>98335.31</v>
      </c>
      <c r="O162" s="144" t="s">
        <v>193</v>
      </c>
      <c r="P162" s="63" t="s">
        <v>193</v>
      </c>
      <c r="Q162" s="34" t="s">
        <v>193</v>
      </c>
      <c r="R162" s="30">
        <f>R163-R164</f>
        <v>-31800</v>
      </c>
      <c r="S162" s="144" t="s">
        <v>193</v>
      </c>
      <c r="T162" s="63" t="s">
        <v>193</v>
      </c>
      <c r="U162" s="34" t="s">
        <v>193</v>
      </c>
      <c r="V162" s="30">
        <f>V163-V164</f>
        <v>-11800</v>
      </c>
      <c r="W162" s="144" t="s">
        <v>193</v>
      </c>
      <c r="X162" s="63" t="s">
        <v>193</v>
      </c>
      <c r="Y162" s="63" t="s">
        <v>193</v>
      </c>
    </row>
    <row r="163" spans="1:25" s="77" customFormat="1" ht="18.75" x14ac:dyDescent="0.25">
      <c r="A163" s="26" t="s">
        <v>197</v>
      </c>
      <c r="B163" s="34">
        <v>362076</v>
      </c>
      <c r="C163" s="63" t="s">
        <v>193</v>
      </c>
      <c r="D163" s="63">
        <f>B164</f>
        <v>246147.35</v>
      </c>
      <c r="E163" s="63" t="s">
        <v>193</v>
      </c>
      <c r="F163" s="186">
        <v>0</v>
      </c>
      <c r="G163" s="186" t="s">
        <v>193</v>
      </c>
      <c r="H163" s="186">
        <v>109883.59</v>
      </c>
      <c r="I163" s="186" t="s">
        <v>193</v>
      </c>
      <c r="J163" s="186">
        <f>H163</f>
        <v>109883.59</v>
      </c>
      <c r="K163" s="63" t="s">
        <v>193</v>
      </c>
      <c r="L163" s="79" t="s">
        <v>193</v>
      </c>
      <c r="M163" s="79" t="s">
        <v>193</v>
      </c>
      <c r="N163" s="25">
        <f>J164</f>
        <v>148335.31</v>
      </c>
      <c r="O163" s="144" t="s">
        <v>193</v>
      </c>
      <c r="P163" s="63" t="s">
        <v>193</v>
      </c>
      <c r="Q163" s="34" t="s">
        <v>193</v>
      </c>
      <c r="R163" s="25">
        <f>N164</f>
        <v>50000</v>
      </c>
      <c r="S163" s="144" t="s">
        <v>193</v>
      </c>
      <c r="T163" s="63" t="s">
        <v>193</v>
      </c>
      <c r="U163" s="34" t="s">
        <v>193</v>
      </c>
      <c r="V163" s="25">
        <f>R164</f>
        <v>81800</v>
      </c>
      <c r="W163" s="144" t="s">
        <v>193</v>
      </c>
      <c r="X163" s="63" t="s">
        <v>193</v>
      </c>
      <c r="Y163" s="63" t="s">
        <v>193</v>
      </c>
    </row>
    <row r="164" spans="1:25" s="77" customFormat="1" ht="18.75" x14ac:dyDescent="0.25">
      <c r="A164" s="26" t="s">
        <v>198</v>
      </c>
      <c r="B164" s="63">
        <v>246147.35</v>
      </c>
      <c r="C164" s="63" t="s">
        <v>193</v>
      </c>
      <c r="D164" s="185">
        <v>96948.22</v>
      </c>
      <c r="E164" s="63" t="s">
        <v>193</v>
      </c>
      <c r="F164" s="63">
        <v>109883.59</v>
      </c>
      <c r="G164" s="63" t="s">
        <v>193</v>
      </c>
      <c r="H164" s="186">
        <v>49335.31</v>
      </c>
      <c r="I164" s="63" t="s">
        <v>193</v>
      </c>
      <c r="J164" s="63">
        <v>148335.31</v>
      </c>
      <c r="K164" s="63" t="s">
        <v>193</v>
      </c>
      <c r="L164" s="79" t="s">
        <v>193</v>
      </c>
      <c r="M164" s="79" t="s">
        <v>193</v>
      </c>
      <c r="N164" s="25">
        <v>50000</v>
      </c>
      <c r="O164" s="144" t="s">
        <v>193</v>
      </c>
      <c r="P164" s="63" t="s">
        <v>193</v>
      </c>
      <c r="Q164" s="34" t="s">
        <v>193</v>
      </c>
      <c r="R164" s="25">
        <v>81800</v>
      </c>
      <c r="S164" s="144" t="s">
        <v>193</v>
      </c>
      <c r="T164" s="63" t="s">
        <v>193</v>
      </c>
      <c r="U164" s="34" t="s">
        <v>193</v>
      </c>
      <c r="V164" s="25">
        <v>93600</v>
      </c>
      <c r="W164" s="144" t="s">
        <v>193</v>
      </c>
      <c r="X164" s="63" t="s">
        <v>193</v>
      </c>
      <c r="Y164" s="63" t="s">
        <v>193</v>
      </c>
    </row>
    <row r="165" spans="1:25" s="77" customFormat="1" ht="18.75" x14ac:dyDescent="0.25">
      <c r="A165" s="81" t="s">
        <v>196</v>
      </c>
      <c r="B165" s="81" t="s">
        <v>199</v>
      </c>
      <c r="C165" s="83" t="s">
        <v>193</v>
      </c>
      <c r="D165" s="81" t="s">
        <v>194</v>
      </c>
      <c r="E165" s="83" t="s">
        <v>193</v>
      </c>
      <c r="F165" s="211" t="s">
        <v>249</v>
      </c>
      <c r="G165" s="212"/>
      <c r="H165" s="212"/>
      <c r="I165" s="212"/>
      <c r="J165" s="212"/>
      <c r="K165" s="213"/>
      <c r="L165" s="141" t="s">
        <v>193</v>
      </c>
      <c r="M165" s="141" t="s">
        <v>193</v>
      </c>
      <c r="N165" s="73" t="s">
        <v>85</v>
      </c>
      <c r="O165" s="73" t="s">
        <v>193</v>
      </c>
      <c r="P165" s="81"/>
      <c r="Q165" s="24"/>
      <c r="R165" s="73" t="s">
        <v>195</v>
      </c>
      <c r="S165" s="73" t="s">
        <v>193</v>
      </c>
      <c r="T165" s="81"/>
      <c r="U165" s="24"/>
      <c r="V165" s="81" t="s">
        <v>250</v>
      </c>
      <c r="W165" s="141" t="s">
        <v>193</v>
      </c>
      <c r="X165" s="141" t="s">
        <v>193</v>
      </c>
      <c r="Y165" s="141" t="s">
        <v>193</v>
      </c>
    </row>
    <row r="166" spans="1:25" s="77" customFormat="1" ht="18.75" x14ac:dyDescent="0.25">
      <c r="A166" s="82" t="s">
        <v>73</v>
      </c>
      <c r="B166" s="83">
        <f>B167+B168+B169</f>
        <v>91000</v>
      </c>
      <c r="C166" s="83" t="s">
        <v>193</v>
      </c>
      <c r="D166" s="83">
        <f t="shared" ref="D166:J166" si="50">D167+D168+D169</f>
        <v>91000</v>
      </c>
      <c r="E166" s="83" t="s">
        <v>193</v>
      </c>
      <c r="F166" s="187">
        <f t="shared" si="50"/>
        <v>91000</v>
      </c>
      <c r="G166" s="187" t="s">
        <v>193</v>
      </c>
      <c r="H166" s="187">
        <v>72800</v>
      </c>
      <c r="I166" s="83" t="s">
        <v>193</v>
      </c>
      <c r="J166" s="187">
        <f t="shared" si="50"/>
        <v>72800</v>
      </c>
      <c r="K166" s="83" t="s">
        <v>193</v>
      </c>
      <c r="L166" s="83" t="s">
        <v>193</v>
      </c>
      <c r="M166" s="83" t="s">
        <v>193</v>
      </c>
      <c r="N166" s="187">
        <f>N167+N168+N169</f>
        <v>234464.69</v>
      </c>
      <c r="O166" s="187" t="s">
        <v>193</v>
      </c>
      <c r="P166" s="187" t="s">
        <v>193</v>
      </c>
      <c r="Q166" s="188" t="s">
        <v>193</v>
      </c>
      <c r="R166" s="187">
        <f t="shared" ref="R166:V166" si="51">R167+R168+R169</f>
        <v>216264.69</v>
      </c>
      <c r="S166" s="83" t="s">
        <v>193</v>
      </c>
      <c r="T166" s="83" t="s">
        <v>193</v>
      </c>
      <c r="U166" s="28" t="s">
        <v>193</v>
      </c>
      <c r="V166" s="187">
        <f t="shared" si="51"/>
        <v>198064.69</v>
      </c>
      <c r="W166" s="83" t="s">
        <v>193</v>
      </c>
      <c r="X166" s="83" t="s">
        <v>193</v>
      </c>
      <c r="Y166" s="83" t="s">
        <v>193</v>
      </c>
    </row>
    <row r="167" spans="1:25" s="77" customFormat="1" ht="18.75" x14ac:dyDescent="0.25">
      <c r="A167" s="84" t="s">
        <v>70</v>
      </c>
      <c r="B167" s="34">
        <v>91000</v>
      </c>
      <c r="C167" s="79" t="s">
        <v>193</v>
      </c>
      <c r="D167" s="34">
        <v>91000</v>
      </c>
      <c r="E167" s="79" t="s">
        <v>193</v>
      </c>
      <c r="F167" s="34">
        <v>91000</v>
      </c>
      <c r="G167" s="79" t="s">
        <v>193</v>
      </c>
      <c r="H167" s="34">
        <v>72800</v>
      </c>
      <c r="I167" s="79" t="s">
        <v>193</v>
      </c>
      <c r="J167" s="63">
        <f>D167+J153</f>
        <v>72800</v>
      </c>
      <c r="K167" s="79" t="s">
        <v>193</v>
      </c>
      <c r="L167" s="79" t="s">
        <v>193</v>
      </c>
      <c r="M167" s="79" t="s">
        <v>193</v>
      </c>
      <c r="N167" s="25">
        <f>J167+N153</f>
        <v>54600</v>
      </c>
      <c r="O167" s="144" t="s">
        <v>193</v>
      </c>
      <c r="P167" s="79" t="s">
        <v>193</v>
      </c>
      <c r="Q167" s="29" t="s">
        <v>193</v>
      </c>
      <c r="R167" s="25">
        <f>N167+R153</f>
        <v>36400</v>
      </c>
      <c r="S167" s="144" t="s">
        <v>193</v>
      </c>
      <c r="T167" s="79" t="s">
        <v>193</v>
      </c>
      <c r="U167" s="29" t="s">
        <v>193</v>
      </c>
      <c r="V167" s="25">
        <f>R167+V153</f>
        <v>18200</v>
      </c>
      <c r="W167" s="144" t="s">
        <v>193</v>
      </c>
      <c r="X167" s="79" t="s">
        <v>193</v>
      </c>
      <c r="Y167" s="79" t="s">
        <v>193</v>
      </c>
    </row>
    <row r="168" spans="1:25" s="77" customFormat="1" ht="18.75" x14ac:dyDescent="0.25">
      <c r="A168" s="84" t="s">
        <v>71</v>
      </c>
      <c r="B168" s="34"/>
      <c r="C168" s="79" t="s">
        <v>193</v>
      </c>
      <c r="D168" s="34"/>
      <c r="E168" s="79" t="s">
        <v>193</v>
      </c>
      <c r="F168" s="34"/>
      <c r="G168" s="79" t="s">
        <v>193</v>
      </c>
      <c r="H168" s="34"/>
      <c r="I168" s="79" t="s">
        <v>193</v>
      </c>
      <c r="J168" s="63">
        <f>D168+J156</f>
        <v>0</v>
      </c>
      <c r="K168" s="79" t="s">
        <v>193</v>
      </c>
      <c r="L168" s="79" t="s">
        <v>193</v>
      </c>
      <c r="M168" s="79" t="s">
        <v>193</v>
      </c>
      <c r="N168" s="25">
        <f>J168+N156</f>
        <v>179864.69</v>
      </c>
      <c r="O168" s="144" t="s">
        <v>193</v>
      </c>
      <c r="P168" s="79" t="s">
        <v>193</v>
      </c>
      <c r="Q168" s="29" t="s">
        <v>193</v>
      </c>
      <c r="R168" s="25">
        <f>N168+R156</f>
        <v>179864.69</v>
      </c>
      <c r="S168" s="144" t="s">
        <v>193</v>
      </c>
      <c r="T168" s="79" t="s">
        <v>193</v>
      </c>
      <c r="U168" s="29" t="s">
        <v>193</v>
      </c>
      <c r="V168" s="25">
        <f>R168+V156</f>
        <v>179864.69</v>
      </c>
      <c r="W168" s="144" t="s">
        <v>193</v>
      </c>
      <c r="X168" s="79" t="s">
        <v>193</v>
      </c>
      <c r="Y168" s="79" t="s">
        <v>193</v>
      </c>
    </row>
    <row r="169" spans="1:25" s="77" customFormat="1" ht="18.75" x14ac:dyDescent="0.25">
      <c r="A169" s="84" t="s">
        <v>72</v>
      </c>
      <c r="B169" s="34"/>
      <c r="C169" s="79" t="s">
        <v>193</v>
      </c>
      <c r="D169" s="63">
        <f>B169-D60-D159</f>
        <v>0</v>
      </c>
      <c r="E169" s="79" t="s">
        <v>193</v>
      </c>
      <c r="F169" s="63">
        <f>D169-F60-F159</f>
        <v>0</v>
      </c>
      <c r="G169" s="79" t="s">
        <v>193</v>
      </c>
      <c r="H169" s="79">
        <f>D169-H60-H159</f>
        <v>0</v>
      </c>
      <c r="I169" s="79" t="s">
        <v>193</v>
      </c>
      <c r="J169" s="63">
        <f>D169-J60-J159</f>
        <v>0</v>
      </c>
      <c r="K169" s="79" t="s">
        <v>193</v>
      </c>
      <c r="L169" s="79" t="s">
        <v>193</v>
      </c>
      <c r="M169" s="79" t="s">
        <v>193</v>
      </c>
      <c r="N169" s="89">
        <f>J169-N60-N159</f>
        <v>0</v>
      </c>
      <c r="O169" s="144" t="s">
        <v>193</v>
      </c>
      <c r="P169" s="79" t="s">
        <v>193</v>
      </c>
      <c r="Q169" s="29" t="s">
        <v>193</v>
      </c>
      <c r="R169" s="89">
        <f>N169-R60-R159</f>
        <v>0</v>
      </c>
      <c r="S169" s="144" t="s">
        <v>193</v>
      </c>
      <c r="T169" s="79" t="s">
        <v>193</v>
      </c>
      <c r="U169" s="29" t="s">
        <v>193</v>
      </c>
      <c r="V169" s="89">
        <f>R169-V60-V159</f>
        <v>0</v>
      </c>
      <c r="W169" s="144" t="s">
        <v>193</v>
      </c>
      <c r="X169" s="79" t="s">
        <v>193</v>
      </c>
      <c r="Y169" s="79" t="s">
        <v>193</v>
      </c>
    </row>
    <row r="170" spans="1:25" s="77" customFormat="1" ht="18.75" x14ac:dyDescent="0.25">
      <c r="A170" s="27"/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</row>
    <row r="171" spans="1:25" s="189" customFormat="1" ht="20.25" x14ac:dyDescent="0.3">
      <c r="A171" s="189" t="s">
        <v>267</v>
      </c>
      <c r="D171" s="190"/>
      <c r="H171" s="190"/>
      <c r="L171" s="190"/>
    </row>
    <row r="172" spans="1:25" s="189" customFormat="1" ht="20.25" x14ac:dyDescent="0.3">
      <c r="A172" s="189" t="s">
        <v>268</v>
      </c>
      <c r="D172" s="190"/>
      <c r="F172" s="191" t="s">
        <v>277</v>
      </c>
      <c r="G172" s="191" t="s">
        <v>269</v>
      </c>
      <c r="H172" s="190"/>
      <c r="L172" s="190"/>
    </row>
    <row r="173" spans="1:25" s="192" customFormat="1" ht="18.75" x14ac:dyDescent="0.3">
      <c r="B173" s="193"/>
      <c r="D173" s="194"/>
      <c r="E173" s="195" t="s">
        <v>270</v>
      </c>
      <c r="H173" s="194"/>
      <c r="L173" s="194"/>
    </row>
    <row r="174" spans="1:25" s="197" customFormat="1" ht="18.75" x14ac:dyDescent="0.25">
      <c r="A174" s="196" t="s">
        <v>276</v>
      </c>
      <c r="C174" s="198"/>
      <c r="D174" s="199"/>
      <c r="E174" s="200"/>
      <c r="F174" s="206" t="s">
        <v>278</v>
      </c>
      <c r="G174" s="201" t="s">
        <v>271</v>
      </c>
      <c r="H174" s="202"/>
      <c r="I174" s="200"/>
      <c r="J174" s="203" t="s">
        <v>275</v>
      </c>
      <c r="K174" s="200"/>
      <c r="L174" s="202"/>
      <c r="M174" s="200"/>
    </row>
    <row r="175" spans="1:25" s="204" customFormat="1" ht="15" x14ac:dyDescent="0.25">
      <c r="A175" s="204" t="s">
        <v>272</v>
      </c>
      <c r="E175" s="195" t="s">
        <v>270</v>
      </c>
      <c r="G175" s="204" t="s">
        <v>273</v>
      </c>
      <c r="J175" s="205" t="s">
        <v>274</v>
      </c>
    </row>
    <row r="176" spans="1:25" s="204" customFormat="1" ht="15" x14ac:dyDescent="0.25"/>
  </sheetData>
  <autoFilter ref="A7:Y169"/>
  <customSheetViews>
    <customSheetView guid="{F1ECF7A2-D5A2-4BC9-A135-0FAC943E7DAD}" scale="50" showPageBreaks="1" printArea="1" showAutoFilter="1" view="pageBreakPreview">
      <pane xSplit="1" ySplit="9" topLeftCell="J143" activePane="bottomRight" state="frozen"/>
      <selection pane="bottomRight" activeCell="K41" sqref="K41"/>
      <pageMargins left="0.23622047244094491" right="0.23622047244094491" top="0.27559055118110237" bottom="0.27559055118110237" header="0.31496062992125984" footer="0.31496062992125984"/>
      <pageSetup paperSize="9" scale="32" orientation="landscape" r:id="rId1"/>
      <autoFilter ref="A7:Y169"/>
    </customSheetView>
    <customSheetView guid="{A1AB9400-BE49-4027-9900-51EF44F09259}" scale="50" showPageBreaks="1" printArea="1" showAutoFilter="1" view="pageBreakPreview">
      <pane xSplit="1" ySplit="9" topLeftCell="B10" activePane="bottomRight" state="frozen"/>
      <selection pane="bottomRight" activeCell="K12" sqref="K12"/>
      <pageMargins left="0.23622047244094491" right="0.23622047244094491" top="0.27559055118110237" bottom="0.27559055118110237" header="0.31496062992125984" footer="0.31496062992125984"/>
      <pageSetup paperSize="9" scale="32" orientation="landscape" r:id="rId2"/>
      <autoFilter ref="A7:Y169"/>
    </customSheetView>
  </customSheetViews>
  <mergeCells count="21">
    <mergeCell ref="F165:K165"/>
    <mergeCell ref="L4:N4"/>
    <mergeCell ref="A3:Y3"/>
    <mergeCell ref="V1:Y1"/>
    <mergeCell ref="A6:A7"/>
    <mergeCell ref="B6:C6"/>
    <mergeCell ref="D6:E6"/>
    <mergeCell ref="F6:G6"/>
    <mergeCell ref="H6:I6"/>
    <mergeCell ref="J6:K6"/>
    <mergeCell ref="N6:O6"/>
    <mergeCell ref="R6:S6"/>
    <mergeCell ref="V6:W6"/>
    <mergeCell ref="L6:L7"/>
    <mergeCell ref="M6:M7"/>
    <mergeCell ref="P6:P7"/>
    <mergeCell ref="Q6:Q7"/>
    <mergeCell ref="T6:T7"/>
    <mergeCell ref="U6:U7"/>
    <mergeCell ref="X6:X7"/>
    <mergeCell ref="Y6:Y7"/>
  </mergeCells>
  <pageMargins left="0.23622047244094491" right="0.23622047244094491" top="0.27559055118110237" bottom="0.27559055118110237" header="0.31496062992125984" footer="0.31496062992125984"/>
  <pageSetup paperSize="9" scale="32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pageSetUpPr fitToPage="1"/>
  </sheetPr>
  <dimension ref="A1:AJ47"/>
  <sheetViews>
    <sheetView view="pageBreakPreview" zoomScale="60" zoomScaleNormal="100" workbookViewId="0">
      <pane ySplit="6" topLeftCell="A20" activePane="bottomLeft" state="frozen"/>
      <selection pane="bottomLeft" activeCell="A5" sqref="A5"/>
    </sheetView>
  </sheetViews>
  <sheetFormatPr defaultColWidth="9.140625" defaultRowHeight="15.75" x14ac:dyDescent="0.25"/>
  <cols>
    <col min="1" max="1" width="81.5703125" style="12" customWidth="1"/>
    <col min="2" max="2" width="28.140625" style="2" customWidth="1"/>
    <col min="3" max="3" width="26.42578125" style="13" customWidth="1"/>
    <col min="4" max="4" width="26.42578125" style="8" customWidth="1"/>
    <col min="5" max="6" width="26.42578125" style="2" customWidth="1"/>
    <col min="7" max="7" width="84.42578125" style="2" customWidth="1"/>
    <col min="8" max="8" width="15" style="2" bestFit="1" customWidth="1"/>
    <col min="9" max="16384" width="9.140625" style="2"/>
  </cols>
  <sheetData>
    <row r="1" spans="1:9" s="1" customFormat="1" ht="18.75" x14ac:dyDescent="0.3">
      <c r="A1" s="151"/>
      <c r="B1" s="151"/>
      <c r="C1" s="152"/>
      <c r="D1" s="224"/>
      <c r="E1" s="225"/>
      <c r="F1" s="225"/>
    </row>
    <row r="2" spans="1:9" s="1" customFormat="1" ht="20.25" customHeight="1" x14ac:dyDescent="0.3">
      <c r="A2" s="153"/>
      <c r="B2" s="154"/>
      <c r="C2" s="154"/>
      <c r="D2" s="154"/>
      <c r="E2" s="154"/>
      <c r="F2" s="154"/>
    </row>
    <row r="3" spans="1:9" s="1" customFormat="1" ht="21" customHeight="1" x14ac:dyDescent="0.3">
      <c r="A3" s="154"/>
      <c r="B3" s="154"/>
      <c r="C3" s="154"/>
      <c r="D3" s="155"/>
      <c r="E3" s="154"/>
      <c r="F3" s="47" t="s">
        <v>79</v>
      </c>
    </row>
    <row r="4" spans="1:9" ht="54" customHeight="1" x14ac:dyDescent="0.35">
      <c r="A4" s="226" t="s">
        <v>266</v>
      </c>
      <c r="B4" s="226"/>
      <c r="C4" s="226"/>
      <c r="D4" s="226"/>
      <c r="E4" s="226"/>
      <c r="F4" s="226"/>
    </row>
    <row r="5" spans="1:9" ht="18.75" x14ac:dyDescent="0.3">
      <c r="A5" s="156"/>
      <c r="B5" s="157"/>
      <c r="C5" s="158"/>
      <c r="D5" s="157"/>
      <c r="E5" s="157"/>
      <c r="F5" s="159" t="s">
        <v>56</v>
      </c>
    </row>
    <row r="6" spans="1:9" s="17" customFormat="1" ht="60" customHeight="1" x14ac:dyDescent="0.25">
      <c r="A6" s="160" t="s">
        <v>50</v>
      </c>
      <c r="B6" s="160" t="s">
        <v>213</v>
      </c>
      <c r="C6" s="160" t="s">
        <v>186</v>
      </c>
      <c r="D6" s="160" t="s">
        <v>51</v>
      </c>
      <c r="E6" s="161" t="s">
        <v>190</v>
      </c>
      <c r="F6" s="161" t="s">
        <v>214</v>
      </c>
    </row>
    <row r="7" spans="1:9" ht="18.75" x14ac:dyDescent="0.25">
      <c r="A7" s="162">
        <v>1</v>
      </c>
      <c r="B7" s="162">
        <v>2</v>
      </c>
      <c r="C7" s="162">
        <v>3</v>
      </c>
      <c r="D7" s="162">
        <v>4</v>
      </c>
      <c r="E7" s="162">
        <v>5</v>
      </c>
      <c r="F7" s="162">
        <v>6</v>
      </c>
    </row>
    <row r="8" spans="1:9" s="3" customFormat="1" ht="18.75" x14ac:dyDescent="0.25">
      <c r="A8" s="138" t="s">
        <v>0</v>
      </c>
      <c r="B8" s="145" t="s">
        <v>53</v>
      </c>
      <c r="C8" s="145">
        <f>C9+C10</f>
        <v>7653208.1266999999</v>
      </c>
      <c r="D8" s="145" t="s">
        <v>53</v>
      </c>
      <c r="E8" s="145">
        <f>E9+E10</f>
        <v>7830481.7284300001</v>
      </c>
      <c r="F8" s="145">
        <f>F9+F10</f>
        <v>7855921.5997799998</v>
      </c>
    </row>
    <row r="9" spans="1:9" s="5" customFormat="1" ht="18" customHeight="1" x14ac:dyDescent="0.25">
      <c r="A9" s="163" t="s">
        <v>1</v>
      </c>
      <c r="B9" s="164" t="s">
        <v>53</v>
      </c>
      <c r="C9" s="19">
        <v>2761665</v>
      </c>
      <c r="D9" s="164" t="s">
        <v>53</v>
      </c>
      <c r="E9" s="19">
        <v>2902593</v>
      </c>
      <c r="F9" s="19">
        <v>3062374.5</v>
      </c>
      <c r="G9" s="4"/>
      <c r="H9" s="4"/>
      <c r="I9" s="4"/>
    </row>
    <row r="10" spans="1:9" s="6" customFormat="1" ht="18.75" x14ac:dyDescent="0.25">
      <c r="A10" s="163" t="s">
        <v>10</v>
      </c>
      <c r="B10" s="164" t="s">
        <v>53</v>
      </c>
      <c r="C10" s="20">
        <v>4891543.1266999999</v>
      </c>
      <c r="D10" s="165" t="s">
        <v>53</v>
      </c>
      <c r="E10" s="20">
        <v>4927888.7284300001</v>
      </c>
      <c r="F10" s="20">
        <v>4793547.0997799998</v>
      </c>
      <c r="G10" s="7"/>
    </row>
    <row r="11" spans="1:9" ht="18.75" x14ac:dyDescent="0.25">
      <c r="A11" s="166" t="s">
        <v>52</v>
      </c>
      <c r="B11" s="145" t="s">
        <v>53</v>
      </c>
      <c r="C11" s="73">
        <f>C12+C19+C31+C37</f>
        <v>7913208.1299999999</v>
      </c>
      <c r="D11" s="145" t="s">
        <v>53</v>
      </c>
      <c r="E11" s="73">
        <f>E12+E19+E31+E37</f>
        <v>7780481.7299999995</v>
      </c>
      <c r="F11" s="73">
        <f>F12+F19+F31+F37</f>
        <v>7655921.5999999996</v>
      </c>
    </row>
    <row r="12" spans="1:9" s="8" customFormat="1" ht="60.75" x14ac:dyDescent="0.25">
      <c r="A12" s="167" t="s">
        <v>14</v>
      </c>
      <c r="B12" s="168">
        <f>B13+B16+B17+B18</f>
        <v>4675923.41</v>
      </c>
      <c r="C12" s="168">
        <f>C13+C16+C17+C18</f>
        <v>4675923.41</v>
      </c>
      <c r="D12" s="168">
        <f t="shared" ref="D12:D30" si="0">C12/B12*100</f>
        <v>100</v>
      </c>
      <c r="E12" s="168">
        <f>E13+E16+E17+E18</f>
        <v>4679467.8899999997</v>
      </c>
      <c r="F12" s="168">
        <f>F13+F16+F17+F18</f>
        <v>4682111.93</v>
      </c>
      <c r="G12" s="143" t="s">
        <v>251</v>
      </c>
    </row>
    <row r="13" spans="1:9" s="8" customFormat="1" ht="60" customHeight="1" x14ac:dyDescent="0.25">
      <c r="A13" s="169" t="s">
        <v>15</v>
      </c>
      <c r="B13" s="150">
        <f>B14+B15</f>
        <v>4494344.29</v>
      </c>
      <c r="C13" s="150">
        <f>C14+C15</f>
        <v>4494344.29</v>
      </c>
      <c r="D13" s="150">
        <f t="shared" si="0"/>
        <v>100</v>
      </c>
      <c r="E13" s="150">
        <f>E14+E15</f>
        <v>4494648.3499999996</v>
      </c>
      <c r="F13" s="150">
        <f>F14+F15</f>
        <v>4494344.29</v>
      </c>
    </row>
    <row r="14" spans="1:9" s="8" customFormat="1" ht="18.75" x14ac:dyDescent="0.25">
      <c r="A14" s="170" t="s">
        <v>16</v>
      </c>
      <c r="B14" s="23">
        <v>449146.79</v>
      </c>
      <c r="C14" s="23">
        <v>449146.79</v>
      </c>
      <c r="D14" s="150">
        <f t="shared" si="0"/>
        <v>100</v>
      </c>
      <c r="E14" s="23">
        <v>449146.79</v>
      </c>
      <c r="F14" s="23">
        <v>449146.79</v>
      </c>
    </row>
    <row r="15" spans="1:9" s="8" customFormat="1" ht="20.25" customHeight="1" x14ac:dyDescent="0.25">
      <c r="A15" s="170" t="s">
        <v>17</v>
      </c>
      <c r="B15" s="23">
        <v>4045197.5</v>
      </c>
      <c r="C15" s="23">
        <v>4045197.5</v>
      </c>
      <c r="D15" s="150">
        <f t="shared" si="0"/>
        <v>100</v>
      </c>
      <c r="E15" s="23">
        <v>4045501.56</v>
      </c>
      <c r="F15" s="23">
        <v>4045197.5</v>
      </c>
    </row>
    <row r="16" spans="1:9" s="8" customFormat="1" ht="18.75" x14ac:dyDescent="0.25">
      <c r="A16" s="169" t="s">
        <v>18</v>
      </c>
      <c r="B16" s="23"/>
      <c r="C16" s="23"/>
      <c r="D16" s="150" t="e">
        <f t="shared" si="0"/>
        <v>#DIV/0!</v>
      </c>
      <c r="E16" s="23"/>
      <c r="F16" s="23"/>
    </row>
    <row r="17" spans="1:36" ht="18.75" x14ac:dyDescent="0.25">
      <c r="A17" s="62" t="s">
        <v>19</v>
      </c>
      <c r="B17" s="23">
        <v>181579.12</v>
      </c>
      <c r="C17" s="23">
        <v>181579.12</v>
      </c>
      <c r="D17" s="150">
        <f t="shared" si="0"/>
        <v>100</v>
      </c>
      <c r="E17" s="23">
        <v>184819.54</v>
      </c>
      <c r="F17" s="23">
        <v>187767.64</v>
      </c>
    </row>
    <row r="18" spans="1:36" ht="37.5" x14ac:dyDescent="0.25">
      <c r="A18" s="169" t="s">
        <v>20</v>
      </c>
      <c r="B18" s="23"/>
      <c r="C18" s="23"/>
      <c r="D18" s="150" t="e">
        <f t="shared" si="0"/>
        <v>#DIV/0!</v>
      </c>
      <c r="E18" s="23"/>
      <c r="F18" s="23"/>
    </row>
    <row r="19" spans="1:36" s="9" customFormat="1" ht="81" x14ac:dyDescent="0.25">
      <c r="A19" s="167" t="s">
        <v>21</v>
      </c>
      <c r="B19" s="168">
        <f>B20+B21+B25</f>
        <v>2536198.71</v>
      </c>
      <c r="C19" s="168">
        <f>C20+C21+C25</f>
        <v>2536198.71</v>
      </c>
      <c r="D19" s="168">
        <f t="shared" si="0"/>
        <v>100</v>
      </c>
      <c r="E19" s="168">
        <f t="shared" ref="E19:F19" si="1">E20+E21+E25</f>
        <v>2426492.81</v>
      </c>
      <c r="F19" s="168">
        <f t="shared" si="1"/>
        <v>2494957.59</v>
      </c>
      <c r="G19" s="143" t="s">
        <v>252</v>
      </c>
    </row>
    <row r="20" spans="1:36" ht="18.75" x14ac:dyDescent="0.25">
      <c r="A20" s="170" t="s">
        <v>22</v>
      </c>
      <c r="B20" s="23">
        <v>100</v>
      </c>
      <c r="C20" s="23">
        <v>100</v>
      </c>
      <c r="D20" s="150">
        <f>C20/B20*100</f>
        <v>100</v>
      </c>
      <c r="E20" s="23">
        <v>100</v>
      </c>
      <c r="F20" s="23">
        <v>100</v>
      </c>
    </row>
    <row r="21" spans="1:36" s="8" customFormat="1" ht="18.75" x14ac:dyDescent="0.25">
      <c r="A21" s="170" t="s">
        <v>23</v>
      </c>
      <c r="B21" s="150">
        <f>B22+B23+B24</f>
        <v>1061559.7</v>
      </c>
      <c r="C21" s="150">
        <f>C22+C23+C24</f>
        <v>1061559.7</v>
      </c>
      <c r="D21" s="150">
        <f t="shared" si="0"/>
        <v>100</v>
      </c>
      <c r="E21" s="150">
        <f>E22+E23+E24</f>
        <v>954511.8</v>
      </c>
      <c r="F21" s="150">
        <f>F22+F23+F24</f>
        <v>1019995.22</v>
      </c>
    </row>
    <row r="22" spans="1:36" ht="18.75" x14ac:dyDescent="0.25">
      <c r="A22" s="169" t="s">
        <v>24</v>
      </c>
      <c r="B22" s="23">
        <v>5515</v>
      </c>
      <c r="C22" s="23">
        <v>5515</v>
      </c>
      <c r="D22" s="150">
        <f t="shared" si="0"/>
        <v>100</v>
      </c>
      <c r="E22" s="23">
        <v>5515</v>
      </c>
      <c r="F22" s="23">
        <v>5515</v>
      </c>
    </row>
    <row r="23" spans="1:36" ht="58.5" customHeight="1" x14ac:dyDescent="0.25">
      <c r="A23" s="169" t="s">
        <v>25</v>
      </c>
      <c r="B23" s="23">
        <v>1056044.7</v>
      </c>
      <c r="C23" s="23">
        <v>1056044.7</v>
      </c>
      <c r="D23" s="150">
        <f t="shared" si="0"/>
        <v>100</v>
      </c>
      <c r="E23" s="23">
        <v>948996.8</v>
      </c>
      <c r="F23" s="23">
        <v>1014480.22</v>
      </c>
    </row>
    <row r="24" spans="1:36" ht="37.5" x14ac:dyDescent="0.25">
      <c r="A24" s="169" t="s">
        <v>26</v>
      </c>
      <c r="B24" s="23"/>
      <c r="C24" s="23"/>
      <c r="D24" s="150" t="e">
        <f t="shared" si="0"/>
        <v>#DIV/0!</v>
      </c>
      <c r="E24" s="23"/>
      <c r="F24" s="23"/>
    </row>
    <row r="25" spans="1:36" s="8" customFormat="1" ht="18.75" x14ac:dyDescent="0.25">
      <c r="A25" s="170" t="s">
        <v>27</v>
      </c>
      <c r="B25" s="150">
        <f>B26+B27+B28+B29+B30</f>
        <v>1474539.01</v>
      </c>
      <c r="C25" s="150">
        <f>C26+C27+C28+C29+C30</f>
        <v>1474539.01</v>
      </c>
      <c r="D25" s="150">
        <f>C25/B25*100</f>
        <v>100</v>
      </c>
      <c r="E25" s="150">
        <f>E26+E27+E28+E29+E30</f>
        <v>1471881.01</v>
      </c>
      <c r="F25" s="150">
        <f>F26+F27+F28+F29+F30</f>
        <v>1474862.37</v>
      </c>
    </row>
    <row r="26" spans="1:36" s="8" customFormat="1" ht="77.25" customHeight="1" x14ac:dyDescent="0.25">
      <c r="A26" s="169" t="s">
        <v>28</v>
      </c>
      <c r="B26" s="23">
        <v>1380474.92</v>
      </c>
      <c r="C26" s="23">
        <v>1380474.92</v>
      </c>
      <c r="D26" s="150">
        <f t="shared" si="0"/>
        <v>100</v>
      </c>
      <c r="E26" s="23">
        <v>1377816.92</v>
      </c>
      <c r="F26" s="23">
        <v>1380798.28</v>
      </c>
    </row>
    <row r="27" spans="1:36" s="8" customFormat="1" ht="37.5" customHeight="1" x14ac:dyDescent="0.25">
      <c r="A27" s="169" t="s">
        <v>29</v>
      </c>
      <c r="B27" s="23">
        <v>56598.09</v>
      </c>
      <c r="C27" s="23">
        <v>56598.09</v>
      </c>
      <c r="D27" s="150">
        <f t="shared" si="0"/>
        <v>100</v>
      </c>
      <c r="E27" s="23">
        <v>56598.09</v>
      </c>
      <c r="F27" s="23">
        <v>56598.09</v>
      </c>
    </row>
    <row r="28" spans="1:36" s="8" customFormat="1" ht="57.75" customHeight="1" x14ac:dyDescent="0.25">
      <c r="A28" s="169" t="s">
        <v>30</v>
      </c>
      <c r="B28" s="23">
        <v>14000</v>
      </c>
      <c r="C28" s="23">
        <v>14000</v>
      </c>
      <c r="D28" s="150">
        <f t="shared" si="0"/>
        <v>100</v>
      </c>
      <c r="E28" s="23">
        <v>14000</v>
      </c>
      <c r="F28" s="23">
        <v>14000</v>
      </c>
    </row>
    <row r="29" spans="1:36" s="8" customFormat="1" ht="18.75" x14ac:dyDescent="0.25">
      <c r="A29" s="169" t="s">
        <v>31</v>
      </c>
      <c r="B29" s="23">
        <v>20000</v>
      </c>
      <c r="C29" s="23">
        <v>20000</v>
      </c>
      <c r="D29" s="150">
        <f t="shared" si="0"/>
        <v>100</v>
      </c>
      <c r="E29" s="23">
        <v>20000</v>
      </c>
      <c r="F29" s="23">
        <v>20000</v>
      </c>
    </row>
    <row r="30" spans="1:36" s="8" customFormat="1" ht="18.75" x14ac:dyDescent="0.25">
      <c r="A30" s="169" t="s">
        <v>32</v>
      </c>
      <c r="B30" s="23">
        <v>3466</v>
      </c>
      <c r="C30" s="23">
        <v>3466</v>
      </c>
      <c r="D30" s="150">
        <f t="shared" si="0"/>
        <v>100</v>
      </c>
      <c r="E30" s="23">
        <v>3466</v>
      </c>
      <c r="F30" s="23">
        <v>3466</v>
      </c>
    </row>
    <row r="31" spans="1:36" s="10" customFormat="1" ht="19.5" x14ac:dyDescent="0.25">
      <c r="A31" s="167" t="s">
        <v>33</v>
      </c>
      <c r="B31" s="168" t="s">
        <v>53</v>
      </c>
      <c r="C31" s="168">
        <f>C32+C33+C34+C35+C36</f>
        <v>600238.30000000005</v>
      </c>
      <c r="D31" s="171" t="s">
        <v>53</v>
      </c>
      <c r="E31" s="168">
        <f t="shared" ref="E31:F31" si="2">E32+E33+E34+E35+E36</f>
        <v>560994.06999999995</v>
      </c>
      <c r="F31" s="168">
        <f t="shared" si="2"/>
        <v>364930.93</v>
      </c>
    </row>
    <row r="32" spans="1:36" s="11" customFormat="1" ht="37.5" customHeight="1" x14ac:dyDescent="0.25">
      <c r="A32" s="169" t="s">
        <v>34</v>
      </c>
      <c r="B32" s="172" t="s">
        <v>53</v>
      </c>
      <c r="C32" s="23">
        <v>249743.66</v>
      </c>
      <c r="D32" s="172" t="s">
        <v>53</v>
      </c>
      <c r="E32" s="23">
        <v>276129.34999999998</v>
      </c>
      <c r="F32" s="23">
        <v>80566.2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7" ht="37.5" customHeight="1" x14ac:dyDescent="0.25">
      <c r="A33" s="169" t="s">
        <v>35</v>
      </c>
      <c r="B33" s="172" t="s">
        <v>53</v>
      </c>
      <c r="C33" s="23">
        <v>345994.64</v>
      </c>
      <c r="D33" s="172" t="s">
        <v>53</v>
      </c>
      <c r="E33" s="23">
        <v>280364.71999999997</v>
      </c>
      <c r="F33" s="23">
        <v>279864.73</v>
      </c>
    </row>
    <row r="34" spans="1:7" ht="18.75" x14ac:dyDescent="0.25">
      <c r="A34" s="169" t="s">
        <v>36</v>
      </c>
      <c r="B34" s="172" t="s">
        <v>53</v>
      </c>
      <c r="C34" s="23">
        <v>2500</v>
      </c>
      <c r="D34" s="172" t="s">
        <v>53</v>
      </c>
      <c r="E34" s="23">
        <v>2500</v>
      </c>
      <c r="F34" s="23">
        <v>2500</v>
      </c>
    </row>
    <row r="35" spans="1:7" ht="39.75" customHeight="1" x14ac:dyDescent="0.25">
      <c r="A35" s="169" t="s">
        <v>37</v>
      </c>
      <c r="B35" s="172" t="s">
        <v>53</v>
      </c>
      <c r="C35" s="23"/>
      <c r="D35" s="172" t="s">
        <v>53</v>
      </c>
      <c r="E35" s="23"/>
      <c r="F35" s="23"/>
    </row>
    <row r="36" spans="1:7" ht="18.75" x14ac:dyDescent="0.25">
      <c r="A36" s="169" t="s">
        <v>38</v>
      </c>
      <c r="B36" s="172" t="s">
        <v>53</v>
      </c>
      <c r="C36" s="23">
        <v>2000</v>
      </c>
      <c r="D36" s="172" t="s">
        <v>53</v>
      </c>
      <c r="E36" s="23">
        <v>2000</v>
      </c>
      <c r="F36" s="23">
        <v>2000</v>
      </c>
    </row>
    <row r="37" spans="1:7" s="10" customFormat="1" ht="24" customHeight="1" x14ac:dyDescent="0.25">
      <c r="A37" s="173" t="s">
        <v>39</v>
      </c>
      <c r="B37" s="171" t="s">
        <v>53</v>
      </c>
      <c r="C37" s="22">
        <v>100847.71</v>
      </c>
      <c r="D37" s="171" t="s">
        <v>53</v>
      </c>
      <c r="E37" s="22">
        <v>113526.96</v>
      </c>
      <c r="F37" s="22">
        <v>113921.15</v>
      </c>
    </row>
    <row r="38" spans="1:7" s="10" customFormat="1" ht="24" customHeight="1" x14ac:dyDescent="0.25">
      <c r="A38" s="173" t="s">
        <v>86</v>
      </c>
      <c r="B38" s="171" t="s">
        <v>53</v>
      </c>
      <c r="C38" s="168">
        <f>C11-C10</f>
        <v>3021665.0033</v>
      </c>
      <c r="D38" s="168" t="s">
        <v>53</v>
      </c>
      <c r="E38" s="168">
        <f>E11-E10</f>
        <v>2852593.0015699994</v>
      </c>
      <c r="F38" s="168">
        <f>F11-F10</f>
        <v>2862374.5002199998</v>
      </c>
    </row>
    <row r="39" spans="1:7" s="10" customFormat="1" ht="18.75" x14ac:dyDescent="0.25">
      <c r="A39" s="174" t="s">
        <v>40</v>
      </c>
      <c r="B39" s="171" t="s">
        <v>53</v>
      </c>
      <c r="C39" s="168">
        <f>C8-C11</f>
        <v>-260000.00329999998</v>
      </c>
      <c r="D39" s="171" t="s">
        <v>53</v>
      </c>
      <c r="E39" s="168">
        <f>E8-E11</f>
        <v>49999.998430000618</v>
      </c>
      <c r="F39" s="168">
        <f>F8-F11</f>
        <v>199999.99978000019</v>
      </c>
      <c r="G39" s="2"/>
    </row>
    <row r="40" spans="1:7" ht="15" customHeight="1" x14ac:dyDescent="0.25">
      <c r="A40" s="175"/>
      <c r="B40" s="176"/>
      <c r="C40" s="177"/>
      <c r="D40" s="176"/>
      <c r="E40" s="177"/>
      <c r="F40" s="178"/>
    </row>
    <row r="41" spans="1:7" ht="15" customHeight="1" x14ac:dyDescent="0.25">
      <c r="A41" s="175"/>
      <c r="B41" s="176"/>
      <c r="C41" s="177"/>
      <c r="D41" s="176"/>
      <c r="E41" s="177"/>
      <c r="F41" s="178"/>
    </row>
    <row r="42" spans="1:7" ht="15" customHeight="1" x14ac:dyDescent="0.25">
      <c r="A42" s="175"/>
      <c r="B42" s="176"/>
      <c r="C42" s="177"/>
      <c r="D42" s="176"/>
      <c r="E42" s="177"/>
      <c r="F42" s="178"/>
    </row>
    <row r="43" spans="1:7" ht="18.75" x14ac:dyDescent="0.25">
      <c r="A43" s="227" t="s">
        <v>265</v>
      </c>
      <c r="B43" s="227"/>
      <c r="C43" s="227"/>
      <c r="D43" s="227"/>
      <c r="E43" s="227"/>
      <c r="F43" s="227"/>
    </row>
    <row r="44" spans="1:7" x14ac:dyDescent="0.25">
      <c r="A44" s="182"/>
      <c r="B44" s="179"/>
      <c r="C44" s="180"/>
      <c r="D44" s="181"/>
      <c r="E44" s="179"/>
      <c r="F44" s="179"/>
    </row>
    <row r="45" spans="1:7" ht="15" customHeight="1" x14ac:dyDescent="0.3">
      <c r="A45" s="183"/>
      <c r="B45" s="184"/>
      <c r="C45" s="184"/>
      <c r="D45" s="184"/>
      <c r="E45" s="184"/>
      <c r="F45" s="184"/>
    </row>
    <row r="46" spans="1:7" x14ac:dyDescent="0.25">
      <c r="A46" s="15"/>
    </row>
    <row r="47" spans="1:7" x14ac:dyDescent="0.25">
      <c r="C47" s="16"/>
      <c r="D47" s="14"/>
    </row>
  </sheetData>
  <customSheetViews>
    <customSheetView guid="{F1ECF7A2-D5A2-4BC9-A135-0FAC943E7DAD}" scale="60" showPageBreaks="1" fitToPage="1" printArea="1" view="pageBreakPreview">
      <pane ySplit="6" topLeftCell="A7" activePane="bottomLeft" state="frozen"/>
      <selection pane="bottomLeft" activeCell="D21" sqref="D21"/>
      <pageMargins left="0.70866141732283472" right="0.19685039370078741" top="0.59055118110236227" bottom="0.39370078740157483" header="0.31496062992125984" footer="0.31496062992125984"/>
      <pageSetup paperSize="9" scale="43" fitToHeight="0" orientation="portrait" r:id="rId1"/>
    </customSheetView>
    <customSheetView guid="{A1AB9400-BE49-4027-9900-51EF44F09259}" scale="60" showPageBreaks="1" fitToPage="1" printArea="1" view="pageBreakPreview">
      <pane ySplit="6" topLeftCell="A7" activePane="bottomLeft" state="frozen"/>
      <selection pane="bottomLeft" activeCell="D21" sqref="D21"/>
      <pageMargins left="0.70866141732283472" right="0.19685039370078741" top="0.59055118110236227" bottom="0.39370078740157483" header="0.31496062992125984" footer="0.31496062992125984"/>
      <pageSetup paperSize="9" scale="43" fitToHeight="0" orientation="portrait" r:id="rId2"/>
    </customSheetView>
  </customSheetViews>
  <mergeCells count="3">
    <mergeCell ref="D1:F1"/>
    <mergeCell ref="A4:F4"/>
    <mergeCell ref="A43:F43"/>
  </mergeCells>
  <pageMargins left="0.70866141732283472" right="0.19685039370078741" top="0.59055118110236227" bottom="0.39370078740157483" header="0.31496062992125984" footer="0.31496062992125984"/>
  <pageSetup paperSize="9" scale="43" fitToHeight="0" orientation="portrait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F58"/>
  <sheetViews>
    <sheetView zoomScale="60" zoomScaleNormal="60" workbookViewId="0">
      <pane ySplit="8" topLeftCell="A18" activePane="bottomLeft" state="frozen"/>
      <selection pane="bottomLeft" activeCell="D28" sqref="D28"/>
    </sheetView>
  </sheetViews>
  <sheetFormatPr defaultRowHeight="18.75" x14ac:dyDescent="0.3"/>
  <cols>
    <col min="1" max="1" width="92.42578125" style="91" customWidth="1"/>
    <col min="2" max="2" width="28" style="91" customWidth="1"/>
    <col min="3" max="3" width="28.7109375" style="91" customWidth="1"/>
    <col min="4" max="4" width="26.42578125" style="91" customWidth="1"/>
    <col min="5" max="5" width="28.28515625" style="91" customWidth="1"/>
    <col min="6" max="6" width="12.140625" style="91" customWidth="1"/>
    <col min="7" max="7" width="31.7109375" style="91" customWidth="1"/>
    <col min="8" max="8" width="9.140625" style="91"/>
    <col min="9" max="9" width="22.5703125" style="91" bestFit="1" customWidth="1"/>
    <col min="10" max="16384" width="9.140625" style="91"/>
  </cols>
  <sheetData>
    <row r="2" spans="1:6" x14ac:dyDescent="0.3">
      <c r="E2" s="18" t="s">
        <v>234</v>
      </c>
    </row>
    <row r="4" spans="1:6" ht="104.25" customHeight="1" x14ac:dyDescent="0.35">
      <c r="A4" s="226" t="s">
        <v>239</v>
      </c>
      <c r="B4" s="226"/>
      <c r="C4" s="226"/>
      <c r="D4" s="226"/>
      <c r="E4" s="226"/>
      <c r="F4" s="90"/>
    </row>
    <row r="5" spans="1:6" ht="36.75" customHeight="1" x14ac:dyDescent="0.3">
      <c r="A5" s="96"/>
      <c r="B5" s="96"/>
      <c r="C5" s="96"/>
      <c r="D5" s="96"/>
      <c r="E5" s="96"/>
    </row>
    <row r="6" spans="1:6" ht="19.5" thickBot="1" x14ac:dyDescent="0.35">
      <c r="A6" s="92"/>
      <c r="B6" s="92"/>
      <c r="C6" s="92"/>
      <c r="D6" s="92"/>
      <c r="E6" s="93" t="s">
        <v>215</v>
      </c>
    </row>
    <row r="7" spans="1:6" ht="38.25" thickBot="1" x14ac:dyDescent="0.35">
      <c r="A7" s="101" t="s">
        <v>50</v>
      </c>
      <c r="B7" s="101" t="str">
        <f>'Осн. показатели проекта бюджета'!J6</f>
        <v>Оценка исполнения 
бюджета за 2023 год</v>
      </c>
      <c r="C7" s="101" t="str">
        <f>'Осн. показатели проекта бюджета'!N6</f>
        <v>Проект бюджета на 2024 год</v>
      </c>
      <c r="D7" s="101" t="str">
        <f>'Осн. показатели проекта бюджета'!R6</f>
        <v>Проект бюджета на 2025 год</v>
      </c>
      <c r="E7" s="101" t="str">
        <f>'Осн. показатели проекта бюджета'!V6</f>
        <v>Проект бюджета на 2026 год</v>
      </c>
    </row>
    <row r="8" spans="1:6" s="100" customFormat="1" ht="13.5" thickBot="1" x14ac:dyDescent="0.3">
      <c r="A8" s="98">
        <v>1</v>
      </c>
      <c r="B8" s="98">
        <v>2</v>
      </c>
      <c r="C8" s="98">
        <v>3</v>
      </c>
      <c r="D8" s="99">
        <v>4</v>
      </c>
      <c r="E8" s="99">
        <v>5</v>
      </c>
    </row>
    <row r="9" spans="1:6" ht="19.5" thickBot="1" x14ac:dyDescent="0.35">
      <c r="A9" s="104" t="str">
        <f>'Осн. показатели проекта бюджета'!A9</f>
        <v>Налоговые и неналоговые доходы, в том числе:</v>
      </c>
      <c r="B9" s="112">
        <f>'Осн. показатели проекта бюджета'!J9</f>
        <v>2832230.9000000004</v>
      </c>
      <c r="C9" s="112">
        <f>'Осн. показатели проекта бюджета'!N9</f>
        <v>2761665</v>
      </c>
      <c r="D9" s="112">
        <f>'Осн. показатели проекта бюджета'!R9</f>
        <v>2902593</v>
      </c>
      <c r="E9" s="112">
        <f>'Осн. показатели проекта бюджета'!V9</f>
        <v>3062374.5</v>
      </c>
    </row>
    <row r="10" spans="1:6" ht="19.5" thickBot="1" x14ac:dyDescent="0.35">
      <c r="A10" s="94" t="str">
        <f>'Осн. показатели проекта бюджета'!A11</f>
        <v>Налог на доходы физических лиц, в т.ч.</v>
      </c>
      <c r="B10" s="113">
        <f>'Осн. показатели проекта бюджета'!J11</f>
        <v>874919</v>
      </c>
      <c r="C10" s="113">
        <f>'Осн. показатели проекта бюджета'!N11</f>
        <v>1023874</v>
      </c>
      <c r="D10" s="113">
        <f>'Осн. показатели проекта бюджета'!R11</f>
        <v>1076746</v>
      </c>
      <c r="E10" s="113">
        <f>'Осн. показатели проекта бюджета'!V11</f>
        <v>1126509.5</v>
      </c>
    </row>
    <row r="11" spans="1:6" ht="119.25" customHeight="1" thickBot="1" x14ac:dyDescent="0.35">
      <c r="A11" s="130" t="str">
        <f>'Осн. показатели проекта бюджета'!A12</f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
( 1 01 02040 01 0000 110)</v>
      </c>
      <c r="B11" s="113">
        <f>'Осн. показатели проекта бюджета'!J12</f>
        <v>869.6</v>
      </c>
      <c r="C11" s="113">
        <f>'Осн. показатели проекта бюджета'!N12</f>
        <v>1213</v>
      </c>
      <c r="D11" s="113">
        <f>'Осн. показатели проекта бюджета'!R12</f>
        <v>1102</v>
      </c>
      <c r="E11" s="113">
        <f>'Осн. показатели проекта бюджета'!V12</f>
        <v>1183.5</v>
      </c>
    </row>
    <row r="12" spans="1:6" ht="177" customHeight="1" thickBot="1" x14ac:dyDescent="0.35">
      <c r="A12" s="130" t="str">
        <f>'Осн. показатели проекта бюджета'!A13</f>
        <v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(1 01 02080 01 0000 110)
</v>
      </c>
      <c r="B12" s="113">
        <f>'Осн. показатели проекта бюджета'!J13</f>
        <v>12000</v>
      </c>
      <c r="C12" s="113">
        <f>'Осн. показатели проекта бюджета'!N13</f>
        <v>4604</v>
      </c>
      <c r="D12" s="113">
        <f>'Осн. показатели проекта бюджета'!R13</f>
        <v>4959</v>
      </c>
      <c r="E12" s="113">
        <f>'Осн. показатели проекта бюджета'!V13</f>
        <v>5326</v>
      </c>
    </row>
    <row r="13" spans="1:6" ht="136.5" customHeight="1" thickBot="1" x14ac:dyDescent="0.35">
      <c r="A13" s="130" t="str">
        <f>'Осн. показатели проекта бюджета'!A14</f>
        <v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
(1 01 02100 01 0000 110)</v>
      </c>
      <c r="B13" s="113">
        <f>'Осн. показатели проекта бюджета'!J14</f>
        <v>0</v>
      </c>
      <c r="C13" s="113">
        <f>'Осн. показатели проекта бюджета'!N14</f>
        <v>0</v>
      </c>
      <c r="D13" s="113">
        <f>'Осн. показатели проекта бюджета'!R14</f>
        <v>0</v>
      </c>
      <c r="E13" s="113">
        <f>'Осн. показатели проекта бюджета'!V14</f>
        <v>0</v>
      </c>
    </row>
    <row r="14" spans="1:6" ht="83.25" customHeight="1" thickBot="1" x14ac:dyDescent="0.35">
      <c r="A14" s="130" t="str">
        <f>'Осн. показатели проекта бюджета'!A15</f>
        <v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
(1 01 02140 01 0000 110)</v>
      </c>
      <c r="B14" s="113">
        <f>'Осн. показатели проекта бюджета'!J15</f>
        <v>10074</v>
      </c>
      <c r="C14" s="113">
        <f>'Осн. показатели проекта бюджета'!N15</f>
        <v>10912</v>
      </c>
      <c r="D14" s="113">
        <f>'Осн. показатели проекта бюджета'!R15</f>
        <v>11708</v>
      </c>
      <c r="E14" s="113">
        <f>'Осн. показатели проекта бюджета'!V15</f>
        <v>12586</v>
      </c>
    </row>
    <row r="15" spans="1:6" ht="19.5" thickBot="1" x14ac:dyDescent="0.35">
      <c r="A15" s="104" t="str">
        <f>'Осн. показатели проекта бюджета'!A35</f>
        <v>Безвозмездные поступления</v>
      </c>
      <c r="B15" s="112">
        <f>'Осн. показатели проекта бюджета'!J35</f>
        <v>5647595.3799999999</v>
      </c>
      <c r="C15" s="112">
        <f>'Осн. показатели проекта бюджета'!N35</f>
        <v>4891543.1266999999</v>
      </c>
      <c r="D15" s="112">
        <f>'Осн. показатели проекта бюджета'!R35</f>
        <v>4927888.7284300001</v>
      </c>
      <c r="E15" s="112">
        <f>'Осн. показатели проекта бюджета'!V35</f>
        <v>4793547.0997800007</v>
      </c>
    </row>
    <row r="16" spans="1:6" ht="19.5" thickBot="1" x14ac:dyDescent="0.35">
      <c r="A16" s="94" t="str">
        <f>'Осн. показатели проекта бюджета'!A37</f>
        <v>Дотации</v>
      </c>
      <c r="B16" s="113">
        <f>'Осн. показатели проекта бюджета'!J37</f>
        <v>190352.65</v>
      </c>
      <c r="C16" s="113">
        <f>'Осн. показатели проекта бюджета'!N37</f>
        <v>106761.36768</v>
      </c>
      <c r="D16" s="113">
        <f>'Осн. показатели проекта бюджета'!R37</f>
        <v>353555.87575000001</v>
      </c>
      <c r="E16" s="113">
        <f>'Осн. показатели проекта бюджета'!V37</f>
        <v>441071.79444000003</v>
      </c>
    </row>
    <row r="17" spans="1:5" ht="19.5" thickBot="1" x14ac:dyDescent="0.35">
      <c r="A17" s="94" t="str">
        <f>'Осн. показатели проекта бюджета'!A39</f>
        <v>Субвенции</v>
      </c>
      <c r="B17" s="113">
        <f>'Осн. показатели проекта бюджета'!J39</f>
        <v>3203804.15</v>
      </c>
      <c r="C17" s="113">
        <f>'Осн. показатели проекта бюджета'!N39</f>
        <v>3537746.9183999998</v>
      </c>
      <c r="D17" s="113">
        <f>'Осн. показатели проекта бюджета'!R39</f>
        <v>3542637.6053999998</v>
      </c>
      <c r="E17" s="113">
        <f>'Осн. показатели проекта бюджета'!V39</f>
        <v>3482406.3952000001</v>
      </c>
    </row>
    <row r="18" spans="1:5" ht="19.5" thickBot="1" x14ac:dyDescent="0.35">
      <c r="A18" s="103" t="str">
        <f>'Осн. показатели проекта бюджета'!A45</f>
        <v>ВСЕГО ДОХОДОВ</v>
      </c>
      <c r="B18" s="114">
        <f>'Осн. показатели проекта бюджета'!J45</f>
        <v>8479826.2800000012</v>
      </c>
      <c r="C18" s="114">
        <f>'Осн. показатели проекта бюджета'!N45</f>
        <v>7653208.1266999999</v>
      </c>
      <c r="D18" s="114">
        <f>'Осн. показатели проекта бюджета'!R45</f>
        <v>7830481.7284300001</v>
      </c>
      <c r="E18" s="114">
        <f>'Осн. показатели проекта бюджета'!V45</f>
        <v>7855921.5997800007</v>
      </c>
    </row>
    <row r="19" spans="1:5" ht="40.5" customHeight="1" thickBot="1" x14ac:dyDescent="0.35">
      <c r="A19" s="94" t="str">
        <f>'Осн. показатели проекта бюджета'!A60</f>
        <v>в т.ч. исполнение муниципальных гарантий без права регрессивного требования гаранта к принципалу или уступки гаранту прав</v>
      </c>
      <c r="B19" s="113">
        <f>'Осн. показатели проекта бюджета'!J60</f>
        <v>0</v>
      </c>
      <c r="C19" s="113">
        <f>'Осн. показатели проекта бюджета'!N60</f>
        <v>0</v>
      </c>
      <c r="D19" s="113">
        <f>'Осн. показатели проекта бюджета'!R60</f>
        <v>0</v>
      </c>
      <c r="E19" s="113">
        <f>'Осн. показатели проекта бюджета'!V60</f>
        <v>0</v>
      </c>
    </row>
    <row r="20" spans="1:5" ht="35.25" customHeight="1" thickBot="1" x14ac:dyDescent="0.35">
      <c r="A20" s="95" t="str">
        <f>'Осн. показатели проекта бюджета'!A141</f>
        <v>ОБСЛУЖИВАНИЕ ГОСУДАРСТВЕННОГО (МУНИЦИПАЛЬНОГО) ДОЛГА</v>
      </c>
      <c r="B20" s="115">
        <f>'Осн. показатели проекта бюджета'!J141</f>
        <v>100</v>
      </c>
      <c r="C20" s="115">
        <f>'Осн. показатели проекта бюджета'!N141</f>
        <v>100</v>
      </c>
      <c r="D20" s="115">
        <f>'Осн. показатели проекта бюджета'!R141</f>
        <v>100</v>
      </c>
      <c r="E20" s="115">
        <f>'Осн. показатели проекта бюджета'!V141</f>
        <v>100</v>
      </c>
    </row>
    <row r="21" spans="1:5" ht="26.25" customHeight="1" thickBot="1" x14ac:dyDescent="0.35">
      <c r="A21" s="94" t="str">
        <f>'Осн. показатели проекта бюджета'!A142</f>
        <v>Обслуживание государственного (муниципального) внутреннего долга</v>
      </c>
      <c r="B21" s="113">
        <f>'Осн. показатели проекта бюджета'!J142</f>
        <v>100</v>
      </c>
      <c r="C21" s="113">
        <f>'Осн. показатели проекта бюджета'!N142</f>
        <v>100</v>
      </c>
      <c r="D21" s="113">
        <f>'Осн. показатели проекта бюджета'!R142</f>
        <v>100</v>
      </c>
      <c r="E21" s="113">
        <f>'Осн. показатели проекта бюджета'!V142</f>
        <v>100</v>
      </c>
    </row>
    <row r="22" spans="1:5" ht="19.5" thickBot="1" x14ac:dyDescent="0.35">
      <c r="A22" s="94" t="str">
        <f>'Осн. показатели проекта бюджета'!A143</f>
        <v>Обслуживание государственного (муниципального) внешнего долга</v>
      </c>
      <c r="B22" s="113">
        <f>'Осн. показатели проекта бюджета'!J143</f>
        <v>0</v>
      </c>
      <c r="C22" s="113">
        <f>'Осн. показатели проекта бюджета'!N143</f>
        <v>0</v>
      </c>
      <c r="D22" s="113">
        <f>'Осн. показатели проекта бюджета'!R143</f>
        <v>0</v>
      </c>
      <c r="E22" s="113">
        <f>'Осн. показатели проекта бюджета'!V143</f>
        <v>0</v>
      </c>
    </row>
    <row r="23" spans="1:5" ht="19.5" thickBot="1" x14ac:dyDescent="0.35">
      <c r="A23" s="103" t="str">
        <f>'Осн. показатели проекта бюджета'!A149</f>
        <v>ВСЕГО РАСХОДОВ</v>
      </c>
      <c r="B23" s="114">
        <f>'Осн. показатели проекта бюджета'!J149</f>
        <v>8423174.5600000005</v>
      </c>
      <c r="C23" s="114">
        <f>'Осн. показатели проекта бюджета'!N149</f>
        <v>7913208.1300000008</v>
      </c>
      <c r="D23" s="114">
        <f>'Осн. показатели проекта бюджета'!R149</f>
        <v>7830481.7300000004</v>
      </c>
      <c r="E23" s="114">
        <f>'Осн. показатели проекта бюджета'!V149</f>
        <v>7855921.5999999996</v>
      </c>
    </row>
    <row r="24" spans="1:5" ht="19.5" thickBot="1" x14ac:dyDescent="0.35">
      <c r="A24" s="105" t="str">
        <f>'Осн. показатели проекта бюджета'!A150</f>
        <v>Дефицит (профицит)</v>
      </c>
      <c r="B24" s="116">
        <f>'Осн. показатели проекта бюджета'!J150</f>
        <v>56651.720000000671</v>
      </c>
      <c r="C24" s="116">
        <f>'Осн. показатели проекта бюджета'!N150</f>
        <v>-260000.00330000091</v>
      </c>
      <c r="D24" s="116">
        <f>'Осн. показатели проекта бюджета'!R150</f>
        <v>-1.5700003132224083E-3</v>
      </c>
      <c r="E24" s="116">
        <f>'Осн. показатели проекта бюджета'!V150</f>
        <v>-2.1999888122081757E-4</v>
      </c>
    </row>
    <row r="25" spans="1:5" ht="38.25" thickBot="1" x14ac:dyDescent="0.35">
      <c r="A25" s="102" t="str">
        <f>'Осн. показатели проекта бюджета'!A151</f>
        <v>ИТОГО ИСТОЧНИКИ ФИНАНСИРОВАНИЯ ДЕФИЦИТОВ БЮДЖЕТОВ</v>
      </c>
      <c r="B25" s="117">
        <f>'Осн. показатели проекта бюджета'!J151</f>
        <v>-56651.72</v>
      </c>
      <c r="C25" s="117">
        <f>'Осн. показатели проекта бюджета'!N151</f>
        <v>260000</v>
      </c>
      <c r="D25" s="117">
        <f>'Осн. показатели проекта бюджета'!R151</f>
        <v>-50000</v>
      </c>
      <c r="E25" s="117">
        <f>'Осн. показатели проекта бюджета'!V151</f>
        <v>-30000</v>
      </c>
    </row>
    <row r="26" spans="1:5" ht="20.25" thickBot="1" x14ac:dyDescent="0.35">
      <c r="A26" s="106" t="str">
        <f>'Осн. показатели проекта бюджета'!A152</f>
        <v>Долговые обязательства в цен.бумагах</v>
      </c>
      <c r="B26" s="118">
        <f>'Осн. показатели проекта бюджета'!J152</f>
        <v>0</v>
      </c>
      <c r="C26" s="118">
        <f>'Осн. показатели проекта бюджета'!N152</f>
        <v>0</v>
      </c>
      <c r="D26" s="118">
        <f>'Осн. показатели проекта бюджета'!R152</f>
        <v>0</v>
      </c>
      <c r="E26" s="118">
        <f>'Осн. показатели проекта бюджета'!V152</f>
        <v>0</v>
      </c>
    </row>
    <row r="27" spans="1:5" ht="20.25" thickBot="1" x14ac:dyDescent="0.35">
      <c r="A27" s="106" t="str">
        <f>'Осн. показатели проекта бюджета'!A153</f>
        <v>Бюджетные кредиты, полученные из других бюджетов</v>
      </c>
      <c r="B27" s="118">
        <f>'Осн. показатели проекта бюджета'!J153</f>
        <v>-18200</v>
      </c>
      <c r="C27" s="118">
        <f>'Осн. показатели проекта бюджета'!N153</f>
        <v>-18200</v>
      </c>
      <c r="D27" s="118">
        <f>'Осн. показатели проекта бюджета'!R153</f>
        <v>-18200</v>
      </c>
      <c r="E27" s="118">
        <f>'Осн. показатели проекта бюджета'!V153</f>
        <v>-18200</v>
      </c>
    </row>
    <row r="28" spans="1:5" ht="19.5" thickBot="1" x14ac:dyDescent="0.35">
      <c r="A28" s="94" t="str">
        <f>'Осн. показатели проекта бюджета'!A154</f>
        <v xml:space="preserve"> - привлечение бюджетных кредитов</v>
      </c>
      <c r="B28" s="113">
        <f>'Осн. показатели проекта бюджета'!J154</f>
        <v>0</v>
      </c>
      <c r="C28" s="119" t="str">
        <f>'Осн. показатели проекта бюджета'!N154</f>
        <v>Х</v>
      </c>
      <c r="D28" s="119" t="str">
        <f>'Осн. показатели проекта бюджета'!R154</f>
        <v>Х</v>
      </c>
      <c r="E28" s="119" t="str">
        <f>'Осн. показатели проекта бюджета'!V154</f>
        <v>Х</v>
      </c>
    </row>
    <row r="29" spans="1:5" ht="19.5" thickBot="1" x14ac:dyDescent="0.35">
      <c r="A29" s="94" t="str">
        <f>'Осн. показатели проекта бюджета'!A155</f>
        <v xml:space="preserve"> - погашение бюджетных кредитов</v>
      </c>
      <c r="B29" s="113">
        <f>'Осн. показатели проекта бюджета'!J155</f>
        <v>18200</v>
      </c>
      <c r="C29" s="113">
        <f>'Осн. показатели проекта бюджета'!N155</f>
        <v>18200</v>
      </c>
      <c r="D29" s="113">
        <f>'Осн. показатели проекта бюджета'!R155</f>
        <v>18200</v>
      </c>
      <c r="E29" s="113">
        <f>'Осн. показатели проекта бюджета'!V155</f>
        <v>18200</v>
      </c>
    </row>
    <row r="30" spans="1:5" ht="20.25" thickBot="1" x14ac:dyDescent="0.35">
      <c r="A30" s="107" t="str">
        <f>'Осн. показатели проекта бюджета'!A156</f>
        <v>Кредиты, полученные от кредитных организаций</v>
      </c>
      <c r="B30" s="118">
        <f>'Осн. показатели проекта бюджета'!J156</f>
        <v>0</v>
      </c>
      <c r="C30" s="118">
        <f>'Осн. показатели проекта бюджета'!N156</f>
        <v>179864.69</v>
      </c>
      <c r="D30" s="118">
        <f>'Осн. показатели проекта бюджета'!R156</f>
        <v>0</v>
      </c>
      <c r="E30" s="118">
        <f>'Осн. показатели проекта бюджета'!V156</f>
        <v>0</v>
      </c>
    </row>
    <row r="31" spans="1:5" ht="19.5" thickBot="1" x14ac:dyDescent="0.35">
      <c r="A31" s="94" t="str">
        <f>'Осн. показатели проекта бюджета'!A157</f>
        <v xml:space="preserve"> - привлечение кредитов от кредитных организаций</v>
      </c>
      <c r="B31" s="113">
        <f>'Осн. показатели проекта бюджета'!J157</f>
        <v>0</v>
      </c>
      <c r="C31" s="113">
        <f>'Осн. показатели проекта бюджета'!N157</f>
        <v>179864.69</v>
      </c>
      <c r="D31" s="113">
        <f>'Осн. показатели проекта бюджета'!R157</f>
        <v>0</v>
      </c>
      <c r="E31" s="113">
        <f>'Осн. показатели проекта бюджета'!V157</f>
        <v>0</v>
      </c>
    </row>
    <row r="32" spans="1:5" ht="19.5" thickBot="1" x14ac:dyDescent="0.35">
      <c r="A32" s="94" t="str">
        <f>'Осн. показатели проекта бюджета'!A158</f>
        <v xml:space="preserve"> - погашение кредитов от кредитных организаций</v>
      </c>
      <c r="B32" s="113">
        <f>'Осн. показатели проекта бюджета'!J158</f>
        <v>0</v>
      </c>
      <c r="C32" s="113">
        <f>'Осн. показатели проекта бюджета'!N158</f>
        <v>0</v>
      </c>
      <c r="D32" s="113">
        <f>'Осн. показатели проекта бюджета'!R158</f>
        <v>0</v>
      </c>
      <c r="E32" s="113">
        <f>'Осн. показатели проекта бюджета'!V158</f>
        <v>0</v>
      </c>
    </row>
    <row r="33" spans="1:6" ht="20.25" thickBot="1" x14ac:dyDescent="0.35">
      <c r="A33" s="107" t="str">
        <f>'Осн. показатели проекта бюджета'!A159</f>
        <v>Исполнение муниципальных гарантий</v>
      </c>
      <c r="B33" s="118">
        <f>'Осн. показатели проекта бюджета'!J159</f>
        <v>0</v>
      </c>
      <c r="C33" s="118">
        <f>'Осн. показатели проекта бюджета'!N159</f>
        <v>0</v>
      </c>
      <c r="D33" s="118">
        <f>'Осн. показатели проекта бюджета'!R159</f>
        <v>0</v>
      </c>
      <c r="E33" s="118">
        <f>'Осн. показатели проекта бюджета'!V159</f>
        <v>0</v>
      </c>
    </row>
    <row r="34" spans="1:6" ht="20.25" thickBot="1" x14ac:dyDescent="0.35">
      <c r="A34" s="107" t="str">
        <f>'Осн. показатели проекта бюджета'!A160</f>
        <v>Акции и иные формы участия в капитале</v>
      </c>
      <c r="B34" s="118">
        <f>'Осн. показатели проекта бюджета'!J160</f>
        <v>0</v>
      </c>
      <c r="C34" s="118">
        <f>'Осн. показатели проекта бюджета'!N160</f>
        <v>0</v>
      </c>
      <c r="D34" s="118">
        <f>'Осн. показатели проекта бюджета'!R160</f>
        <v>0</v>
      </c>
      <c r="E34" s="118">
        <f>'Осн. показатели проекта бюджета'!V160</f>
        <v>0</v>
      </c>
    </row>
    <row r="35" spans="1:6" ht="20.25" customHeight="1" thickBot="1" x14ac:dyDescent="0.35">
      <c r="A35" s="107" t="str">
        <f>'Осн. показатели проекта бюджета'!A161</f>
        <v>Прочие источники финансирования дефицита бюджета</v>
      </c>
      <c r="B35" s="118">
        <f>'Осн. показатели проекта бюджета'!J161</f>
        <v>0</v>
      </c>
      <c r="C35" s="118">
        <f>'Осн. показатели проекта бюджета'!N161</f>
        <v>0</v>
      </c>
      <c r="D35" s="118">
        <f>'Осн. показатели проекта бюджета'!R161</f>
        <v>0</v>
      </c>
      <c r="E35" s="118">
        <f>'Осн. показатели проекта бюджета'!V161</f>
        <v>0</v>
      </c>
    </row>
    <row r="36" spans="1:6" ht="20.25" thickBot="1" x14ac:dyDescent="0.35">
      <c r="A36" s="106" t="str">
        <f>'Осн. показатели проекта бюджета'!A162</f>
        <v>Изменение остатков средств бюджета</v>
      </c>
      <c r="B36" s="118">
        <f>'Осн. показатели проекта бюджета'!J162</f>
        <v>-38451.72</v>
      </c>
      <c r="C36" s="118">
        <f>'Осн. показатели проекта бюджета'!N162</f>
        <v>98335.31</v>
      </c>
      <c r="D36" s="118">
        <f>'Осн. показатели проекта бюджета'!R162</f>
        <v>-31800</v>
      </c>
      <c r="E36" s="118">
        <f>'Осн. показатели проекта бюджета'!V162</f>
        <v>-11800</v>
      </c>
    </row>
    <row r="37" spans="1:6" ht="19.5" thickBot="1" x14ac:dyDescent="0.35">
      <c r="A37" s="94" t="str">
        <f>'Осн. показатели проекта бюджета'!A163</f>
        <v>Остаток на начало периода</v>
      </c>
      <c r="B37" s="113">
        <f>'Осн. показатели проекта бюджета'!J163</f>
        <v>109883.59</v>
      </c>
      <c r="C37" s="113">
        <f>'Осн. показатели проекта бюджета'!N163</f>
        <v>148335.31</v>
      </c>
      <c r="D37" s="113">
        <f>'Осн. показатели проекта бюджета'!R163</f>
        <v>50000</v>
      </c>
      <c r="E37" s="113">
        <f>'Осн. показатели проекта бюджета'!V163</f>
        <v>81800</v>
      </c>
    </row>
    <row r="38" spans="1:6" ht="19.5" thickBot="1" x14ac:dyDescent="0.35">
      <c r="A38" s="94" t="str">
        <f>'Осн. показатели проекта бюджета'!A164</f>
        <v>Остаток на конец периода</v>
      </c>
      <c r="B38" s="113">
        <f>'Осн. показатели проекта бюджета'!J164</f>
        <v>148335.31</v>
      </c>
      <c r="C38" s="113">
        <f>'Осн. показатели проекта бюджета'!N164</f>
        <v>50000</v>
      </c>
      <c r="D38" s="113">
        <f>'Осн. показатели проекта бюджета'!R164</f>
        <v>81800</v>
      </c>
      <c r="E38" s="113">
        <f>'Осн. показатели проекта бюджета'!V164</f>
        <v>93600</v>
      </c>
    </row>
    <row r="39" spans="1:6" ht="19.5" thickBot="1" x14ac:dyDescent="0.35">
      <c r="A39" s="102" t="str">
        <f>'Осн. показатели проекта бюджета'!A165</f>
        <v>СПРАВОЧНО</v>
      </c>
      <c r="B39" s="120" t="s">
        <v>222</v>
      </c>
      <c r="C39" s="120" t="str">
        <f>'Осн. показатели проекта бюджета'!N165</f>
        <v xml:space="preserve"> на 01.01.2025</v>
      </c>
      <c r="D39" s="120" t="str">
        <f>'Осн. показатели проекта бюджета'!R165</f>
        <v xml:space="preserve"> на 01.01.2026</v>
      </c>
      <c r="E39" s="120" t="str">
        <f>'Осн. показатели проекта бюджета'!V165</f>
        <v xml:space="preserve"> на 01.01.2027</v>
      </c>
    </row>
    <row r="40" spans="1:6" ht="20.25" thickBot="1" x14ac:dyDescent="0.35">
      <c r="A40" s="106" t="str">
        <f>'Осн. показатели проекта бюджета'!A166</f>
        <v>3. Муниципальный долг (верхний предел)</v>
      </c>
      <c r="B40" s="121">
        <f>'Осн. показатели проекта бюджета'!J166</f>
        <v>72800</v>
      </c>
      <c r="C40" s="121">
        <f>'Осн. показатели проекта бюджета'!N166</f>
        <v>234464.69</v>
      </c>
      <c r="D40" s="121">
        <f>'Осн. показатели проекта бюджета'!R166</f>
        <v>216264.69</v>
      </c>
      <c r="E40" s="121">
        <f>'Осн. показатели проекта бюджета'!V166</f>
        <v>198064.69</v>
      </c>
    </row>
    <row r="41" spans="1:6" ht="19.5" thickBot="1" x14ac:dyDescent="0.35">
      <c r="A41" s="94" t="str">
        <f>'Осн. показатели проекта бюджета'!A167</f>
        <v>бюджетные кредиты</v>
      </c>
      <c r="B41" s="122">
        <f>'Осн. показатели проекта бюджета'!J167</f>
        <v>72800</v>
      </c>
      <c r="C41" s="122">
        <f>'Осн. показатели проекта бюджета'!N167</f>
        <v>54600</v>
      </c>
      <c r="D41" s="123">
        <f>'Осн. показатели проекта бюджета'!R167</f>
        <v>36400</v>
      </c>
      <c r="E41" s="123">
        <f>'Осн. показатели проекта бюджета'!V167</f>
        <v>18200</v>
      </c>
    </row>
    <row r="42" spans="1:6" ht="19.5" thickBot="1" x14ac:dyDescent="0.35">
      <c r="A42" s="94" t="str">
        <f>'Осн. показатели проекта бюджета'!A168</f>
        <v>банковские кредиты</v>
      </c>
      <c r="B42" s="122">
        <f>'Осн. показатели проекта бюджета'!J168</f>
        <v>0</v>
      </c>
      <c r="C42" s="122">
        <f>'Осн. показатели проекта бюджета'!N168</f>
        <v>179864.69</v>
      </c>
      <c r="D42" s="123">
        <f>'Осн. показатели проекта бюджета'!R168</f>
        <v>179864.69</v>
      </c>
      <c r="E42" s="123">
        <f>'Осн. показатели проекта бюджета'!V168</f>
        <v>179864.69</v>
      </c>
    </row>
    <row r="43" spans="1:6" ht="19.5" thickBot="1" x14ac:dyDescent="0.35">
      <c r="A43" s="97" t="str">
        <f>'Осн. показатели проекта бюджета'!A169</f>
        <v>муниципальные гарантии</v>
      </c>
      <c r="B43" s="124">
        <f>'Осн. показатели проекта бюджета'!J169</f>
        <v>0</v>
      </c>
      <c r="C43" s="122">
        <f>'Осн. показатели проекта бюджета'!N169</f>
        <v>0</v>
      </c>
      <c r="D43" s="123">
        <f>'Осн. показатели проекта бюджета'!R169</f>
        <v>0</v>
      </c>
      <c r="E43" s="123">
        <f>'Осн. показатели проекта бюджета'!V169</f>
        <v>0</v>
      </c>
    </row>
    <row r="44" spans="1:6" x14ac:dyDescent="0.3">
      <c r="A44" s="131"/>
      <c r="B44" s="132"/>
      <c r="C44" s="132"/>
      <c r="D44" s="133"/>
      <c r="E44" s="133"/>
    </row>
    <row r="45" spans="1:6" x14ac:dyDescent="0.3">
      <c r="A45" s="131"/>
      <c r="B45" s="132"/>
      <c r="C45" s="132"/>
      <c r="D45" s="133"/>
      <c r="E45" s="133"/>
    </row>
    <row r="46" spans="1:6" ht="20.25" x14ac:dyDescent="0.3">
      <c r="A46" s="228" t="s">
        <v>237</v>
      </c>
      <c r="B46" s="228"/>
      <c r="C46" s="228"/>
      <c r="D46" s="228"/>
      <c r="E46" s="228"/>
    </row>
    <row r="47" spans="1:6" ht="19.5" thickBot="1" x14ac:dyDescent="0.35">
      <c r="A47" s="92"/>
      <c r="B47" s="125"/>
      <c r="C47" s="125"/>
      <c r="D47" s="125"/>
      <c r="E47" s="125"/>
    </row>
    <row r="48" spans="1:6" ht="46.5" customHeight="1" thickBot="1" x14ac:dyDescent="0.35">
      <c r="A48" s="110" t="s">
        <v>226</v>
      </c>
      <c r="B48" s="126"/>
      <c r="C48" s="126"/>
      <c r="D48" s="126"/>
      <c r="E48" s="126"/>
      <c r="F48" s="127" t="s">
        <v>227</v>
      </c>
    </row>
    <row r="49" spans="1:6" ht="19.5" thickBot="1" x14ac:dyDescent="0.35">
      <c r="A49" s="111" t="s">
        <v>233</v>
      </c>
      <c r="B49" s="108">
        <f>B18-B15-((((B10-B11-B12-B13-B14)*B48)/(B48+13))+B11)</f>
        <v>2831361.3000000012</v>
      </c>
      <c r="C49" s="108">
        <f>C18-C15-((((C10-C11-C12-C13-C14)*C48)/(C48+13))+C11)</f>
        <v>2760452</v>
      </c>
      <c r="D49" s="108">
        <f>D18-D15-((((D10-D11-D12-D13-D14)*D48)/(D48+13))+D11)</f>
        <v>2901491</v>
      </c>
      <c r="E49" s="108">
        <f>E18-E15-((((E10-E11-E12-E13-E14)*E48)/(E48+13))+E11)</f>
        <v>3061191</v>
      </c>
      <c r="F49" s="128"/>
    </row>
    <row r="50" spans="1:6" ht="19.5" thickBot="1" x14ac:dyDescent="0.35">
      <c r="A50" s="111" t="s">
        <v>218</v>
      </c>
      <c r="B50" s="108">
        <f>B40/B49*100</f>
        <v>2.5712013510956715</v>
      </c>
      <c r="C50" s="108">
        <f>C40/C49*100</f>
        <v>8.4937064654629033</v>
      </c>
      <c r="D50" s="108">
        <f>D40/D49*100</f>
        <v>7.4535709399064132</v>
      </c>
      <c r="E50" s="108">
        <f>E40/E49*100</f>
        <v>6.470183990479522</v>
      </c>
      <c r="F50" s="127" t="s">
        <v>224</v>
      </c>
    </row>
    <row r="51" spans="1:6" ht="19.5" thickBot="1" x14ac:dyDescent="0.35">
      <c r="A51" s="111" t="s">
        <v>219</v>
      </c>
      <c r="B51" s="108">
        <f>B43/B49*100</f>
        <v>0</v>
      </c>
      <c r="C51" s="108">
        <f t="shared" ref="C51:E51" si="0">C43/C49*100</f>
        <v>0</v>
      </c>
      <c r="D51" s="108">
        <f t="shared" si="0"/>
        <v>0</v>
      </c>
      <c r="E51" s="108">
        <f t="shared" si="0"/>
        <v>0</v>
      </c>
      <c r="F51" s="128"/>
    </row>
    <row r="52" spans="1:6" ht="21" customHeight="1" thickBot="1" x14ac:dyDescent="0.35">
      <c r="A52" s="110" t="s">
        <v>220</v>
      </c>
      <c r="B52" s="109">
        <f>IF(B24&lt;0,ABS(B24)/((B49*10%)*100),0)</f>
        <v>0</v>
      </c>
      <c r="C52" s="109">
        <f t="shared" ref="C52:E52" si="1">IF(C24&lt;0,ABS(C24)/((C49*10%)*100),0)</f>
        <v>9.4187474841077087E-3</v>
      </c>
      <c r="D52" s="109">
        <f t="shared" si="1"/>
        <v>5.4110121769201009E-11</v>
      </c>
      <c r="E52" s="109">
        <f t="shared" si="1"/>
        <v>7.1867087424736822E-12</v>
      </c>
      <c r="F52" s="127" t="s">
        <v>223</v>
      </c>
    </row>
    <row r="53" spans="1:6" ht="19.5" thickBot="1" x14ac:dyDescent="0.35">
      <c r="A53" s="111" t="s">
        <v>216</v>
      </c>
      <c r="B53" s="109">
        <f>IF(B24&lt;0,ABS((B28+B31)/(B24*(-1)+B29+B32+B33)*100),0)</f>
        <v>0</v>
      </c>
      <c r="C53" s="109" t="e">
        <f t="shared" ref="C53:E53" si="2">IF(C24&lt;0,ABS((C28+C31)/(C24*(-1)+C29+C32+C33)*100),0)</f>
        <v>#VALUE!</v>
      </c>
      <c r="D53" s="109" t="e">
        <f t="shared" si="2"/>
        <v>#VALUE!</v>
      </c>
      <c r="E53" s="109" t="e">
        <f t="shared" si="2"/>
        <v>#VALUE!</v>
      </c>
      <c r="F53" s="127" t="s">
        <v>224</v>
      </c>
    </row>
    <row r="54" spans="1:6" ht="19.5" thickBot="1" x14ac:dyDescent="0.35">
      <c r="A54" s="111" t="s">
        <v>221</v>
      </c>
      <c r="B54" s="108">
        <f t="shared" ref="B54:E54" si="3">B20/(B23-B17)*100</f>
        <v>1.9159398959002029E-3</v>
      </c>
      <c r="C54" s="108">
        <f t="shared" si="3"/>
        <v>2.2854733515837158E-3</v>
      </c>
      <c r="D54" s="108">
        <f t="shared" si="3"/>
        <v>2.3321743303653482E-3</v>
      </c>
      <c r="E54" s="108">
        <f t="shared" si="3"/>
        <v>2.2864902788093311E-3</v>
      </c>
      <c r="F54" s="129" t="s">
        <v>225</v>
      </c>
    </row>
    <row r="56" spans="1:6" x14ac:dyDescent="0.3">
      <c r="A56" s="86" t="s">
        <v>74</v>
      </c>
    </row>
    <row r="57" spans="1:6" x14ac:dyDescent="0.3">
      <c r="A57" s="87"/>
    </row>
    <row r="58" spans="1:6" x14ac:dyDescent="0.3">
      <c r="A58" s="88" t="s">
        <v>75</v>
      </c>
    </row>
  </sheetData>
  <customSheetViews>
    <customSheetView guid="{F1ECF7A2-D5A2-4BC9-A135-0FAC943E7DAD}" scale="60" fitToPage="1" state="hidden">
      <pane ySplit="8" topLeftCell="A18" activePane="bottomLeft" state="frozen"/>
      <selection pane="bottomLeft" activeCell="D28" sqref="D28"/>
      <pageMargins left="0.78740157480314965" right="0" top="0" bottom="0" header="0" footer="0"/>
      <pageSetup paperSize="9" scale="73" orientation="landscape" r:id="rId1"/>
    </customSheetView>
    <customSheetView guid="{A1AB9400-BE49-4027-9900-51EF44F09259}" scale="60" fitToPage="1" state="hidden">
      <pane ySplit="8" topLeftCell="A18" activePane="bottomLeft" state="frozen"/>
      <selection pane="bottomLeft" activeCell="D28" sqref="D28"/>
      <pageMargins left="0.78740157480314965" right="0" top="0" bottom="0" header="0" footer="0"/>
      <pageSetup paperSize="9" scale="73" orientation="landscape" r:id="rId2"/>
    </customSheetView>
  </customSheetViews>
  <mergeCells count="2">
    <mergeCell ref="A46:E46"/>
    <mergeCell ref="A4:E4"/>
  </mergeCells>
  <pageMargins left="0.78740157480314965" right="0" top="0" bottom="0" header="0" footer="0"/>
  <pageSetup paperSize="9" scale="73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F58"/>
  <sheetViews>
    <sheetView zoomScale="50" zoomScaleNormal="50" workbookViewId="0">
      <pane ySplit="8" topLeftCell="A9" activePane="bottomLeft" state="frozen"/>
      <selection pane="bottomLeft" activeCell="A37" sqref="A37"/>
    </sheetView>
  </sheetViews>
  <sheetFormatPr defaultRowHeight="18.75" x14ac:dyDescent="0.3"/>
  <cols>
    <col min="1" max="1" width="95" style="91" customWidth="1"/>
    <col min="2" max="2" width="28" style="91" customWidth="1"/>
    <col min="3" max="3" width="28.7109375" style="91" customWidth="1"/>
    <col min="4" max="4" width="26.42578125" style="91" customWidth="1"/>
    <col min="5" max="5" width="28.28515625" style="91" customWidth="1"/>
    <col min="6" max="6" width="12.140625" style="91" customWidth="1"/>
    <col min="7" max="7" width="31.7109375" style="91" customWidth="1"/>
    <col min="8" max="8" width="9.140625" style="91"/>
    <col min="9" max="9" width="22.5703125" style="91" bestFit="1" customWidth="1"/>
    <col min="10" max="16384" width="9.140625" style="91"/>
  </cols>
  <sheetData>
    <row r="2" spans="1:6" x14ac:dyDescent="0.3">
      <c r="E2" s="18" t="s">
        <v>236</v>
      </c>
    </row>
    <row r="4" spans="1:6" ht="104.25" customHeight="1" x14ac:dyDescent="0.35">
      <c r="A4" s="226" t="s">
        <v>235</v>
      </c>
      <c r="B4" s="226"/>
      <c r="C4" s="226"/>
      <c r="D4" s="226"/>
      <c r="E4" s="226"/>
      <c r="F4" s="90"/>
    </row>
    <row r="5" spans="1:6" ht="36.75" customHeight="1" x14ac:dyDescent="0.3">
      <c r="A5" s="96"/>
      <c r="B5" s="96"/>
      <c r="C5" s="96"/>
      <c r="D5" s="96"/>
      <c r="E5" s="96"/>
    </row>
    <row r="6" spans="1:6" ht="19.5" thickBot="1" x14ac:dyDescent="0.35">
      <c r="A6" s="92"/>
      <c r="B6" s="92"/>
      <c r="C6" s="92"/>
      <c r="D6" s="92"/>
      <c r="E6" s="93" t="s">
        <v>215</v>
      </c>
    </row>
    <row r="7" spans="1:6" ht="38.25" thickBot="1" x14ac:dyDescent="0.35">
      <c r="A7" s="101" t="s">
        <v>50</v>
      </c>
      <c r="B7" s="101" t="str">
        <f>'Осн. показатели проекта бюджета'!J6</f>
        <v>Оценка исполнения 
бюджета за 2023 год</v>
      </c>
      <c r="C7" s="101" t="str">
        <f>'Осн. показатели проекта бюджета'!N6</f>
        <v>Проект бюджета на 2024 год</v>
      </c>
      <c r="D7" s="101" t="str">
        <f>'Осн. показатели проекта бюджета'!R6</f>
        <v>Проект бюджета на 2025 год</v>
      </c>
      <c r="E7" s="101" t="str">
        <f>'Осн. показатели проекта бюджета'!V6</f>
        <v>Проект бюджета на 2026 год</v>
      </c>
    </row>
    <row r="8" spans="1:6" s="100" customFormat="1" ht="13.5" thickBot="1" x14ac:dyDescent="0.3">
      <c r="A8" s="98">
        <v>1</v>
      </c>
      <c r="B8" s="98">
        <v>2</v>
      </c>
      <c r="C8" s="98">
        <v>3</v>
      </c>
      <c r="D8" s="99">
        <v>4</v>
      </c>
      <c r="E8" s="99">
        <v>5</v>
      </c>
    </row>
    <row r="9" spans="1:6" ht="19.5" thickBot="1" x14ac:dyDescent="0.35">
      <c r="A9" s="104" t="str">
        <f>'Осн. показатели проекта бюджета'!A9</f>
        <v>Налоговые и неналоговые доходы, в том числе:</v>
      </c>
      <c r="B9" s="112">
        <f>'Осн. показатели проекта бюджета'!J9</f>
        <v>2832230.9000000004</v>
      </c>
      <c r="C9" s="112">
        <f>'Осн. показатели проекта бюджета'!N9</f>
        <v>2761665</v>
      </c>
      <c r="D9" s="112">
        <f>'Осн. показатели проекта бюджета'!R9</f>
        <v>2902593</v>
      </c>
      <c r="E9" s="112">
        <f>'Осн. показатели проекта бюджета'!V9</f>
        <v>3062374.5</v>
      </c>
    </row>
    <row r="10" spans="1:6" ht="19.5" thickBot="1" x14ac:dyDescent="0.35">
      <c r="A10" s="94" t="str">
        <f>'Осн. показатели проекта бюджета'!A11</f>
        <v>Налог на доходы физических лиц, в т.ч.</v>
      </c>
      <c r="B10" s="113">
        <f>'Осн. показатели проекта бюджета'!J11</f>
        <v>874919</v>
      </c>
      <c r="C10" s="113">
        <f>'Осн. показатели проекта бюджета'!N11</f>
        <v>1023874</v>
      </c>
      <c r="D10" s="113">
        <f>'Осн. показатели проекта бюджета'!R11</f>
        <v>1076746</v>
      </c>
      <c r="E10" s="113">
        <f>'Осн. показатели проекта бюджета'!V11</f>
        <v>1126509.5</v>
      </c>
    </row>
    <row r="11" spans="1:6" ht="113.25" thickBot="1" x14ac:dyDescent="0.35">
      <c r="A11" s="130" t="str">
        <f>'Осн. показатели проекта бюджета'!A12</f>
        <v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
( 1 01 02040 01 0000 110)</v>
      </c>
      <c r="B11" s="113">
        <f>'Осн. показатели проекта бюджета'!J12</f>
        <v>869.6</v>
      </c>
      <c r="C11" s="113">
        <f>'Осн. показатели проекта бюджета'!N12</f>
        <v>1213</v>
      </c>
      <c r="D11" s="113">
        <f>'Осн. показатели проекта бюджета'!R12</f>
        <v>1102</v>
      </c>
      <c r="E11" s="113">
        <f>'Осн. показатели проекта бюджета'!V12</f>
        <v>1183.5</v>
      </c>
    </row>
    <row r="12" spans="1:6" ht="168" customHeight="1" thickBot="1" x14ac:dyDescent="0.35">
      <c r="A12" s="130" t="str">
        <f>'Осн. показатели проекта бюджета'!A13</f>
        <v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(1 01 02080 01 0000 110)
</v>
      </c>
      <c r="B12" s="113">
        <f>'Осн. показатели проекта бюджета'!J13</f>
        <v>12000</v>
      </c>
      <c r="C12" s="113">
        <f>'Осн. показатели проекта бюджета'!N13</f>
        <v>4604</v>
      </c>
      <c r="D12" s="113">
        <f>'Осн. показатели проекта бюджета'!R13</f>
        <v>4959</v>
      </c>
      <c r="E12" s="113">
        <f>'Осн. показатели проекта бюджета'!V13</f>
        <v>5326</v>
      </c>
    </row>
    <row r="13" spans="1:6" ht="132" thickBot="1" x14ac:dyDescent="0.35">
      <c r="A13" s="130" t="str">
        <f>'Осн. показатели проекта бюджета'!A14</f>
        <v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
(1 01 02100 01 0000 110)</v>
      </c>
      <c r="B13" s="113">
        <f>'Осн. показатели проекта бюджета'!J14</f>
        <v>0</v>
      </c>
      <c r="C13" s="113">
        <f>'Осн. показатели проекта бюджета'!N14</f>
        <v>0</v>
      </c>
      <c r="D13" s="113">
        <f>'Осн. показатели проекта бюджета'!R14</f>
        <v>0</v>
      </c>
      <c r="E13" s="113">
        <f>'Осн. показатели проекта бюджета'!V14</f>
        <v>0</v>
      </c>
    </row>
    <row r="14" spans="1:6" ht="80.25" customHeight="1" thickBot="1" x14ac:dyDescent="0.35">
      <c r="A14" s="130" t="str">
        <f>'Осн. показатели проекта бюджета'!A15</f>
        <v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
(1 01 02140 01 0000 110)</v>
      </c>
      <c r="B14" s="113">
        <f>'Осн. показатели проекта бюджета'!J15</f>
        <v>10074</v>
      </c>
      <c r="C14" s="113">
        <f>'Осн. показатели проекта бюджета'!N15</f>
        <v>10912</v>
      </c>
      <c r="D14" s="113">
        <f>'Осн. показатели проекта бюджета'!R15</f>
        <v>11708</v>
      </c>
      <c r="E14" s="113">
        <f>'Осн. показатели проекта бюджета'!V15</f>
        <v>12586</v>
      </c>
    </row>
    <row r="15" spans="1:6" ht="19.5" thickBot="1" x14ac:dyDescent="0.35">
      <c r="A15" s="104" t="str">
        <f>'Осн. показатели проекта бюджета'!A35</f>
        <v>Безвозмездные поступления</v>
      </c>
      <c r="B15" s="112">
        <f>'Осн. показатели проекта бюджета'!J35</f>
        <v>5647595.3799999999</v>
      </c>
      <c r="C15" s="112">
        <f>'Осн. показатели проекта бюджета'!N35</f>
        <v>4891543.1266999999</v>
      </c>
      <c r="D15" s="112">
        <f>'Осн. показатели проекта бюджета'!R35</f>
        <v>4927888.7284300001</v>
      </c>
      <c r="E15" s="112">
        <f>'Осн. показатели проекта бюджета'!V35</f>
        <v>4793547.0997800007</v>
      </c>
    </row>
    <row r="16" spans="1:6" ht="19.5" thickBot="1" x14ac:dyDescent="0.35">
      <c r="A16" s="94" t="str">
        <f>'Осн. показатели проекта бюджета'!A37</f>
        <v>Дотации</v>
      </c>
      <c r="B16" s="113">
        <f>'Осн. показатели проекта бюджета'!J37</f>
        <v>190352.65</v>
      </c>
      <c r="C16" s="113">
        <f>'Осн. показатели проекта бюджета'!N37</f>
        <v>106761.36768</v>
      </c>
      <c r="D16" s="113">
        <f>'Осн. показатели проекта бюджета'!R37</f>
        <v>353555.87575000001</v>
      </c>
      <c r="E16" s="113">
        <f>'Осн. показатели проекта бюджета'!V37</f>
        <v>441071.79444000003</v>
      </c>
    </row>
    <row r="17" spans="1:5" ht="19.5" thickBot="1" x14ac:dyDescent="0.35">
      <c r="A17" s="94" t="str">
        <f>'Осн. показатели проекта бюджета'!A39</f>
        <v>Субвенции</v>
      </c>
      <c r="B17" s="113">
        <f>'Осн. показатели проекта бюджета'!J39</f>
        <v>3203804.15</v>
      </c>
      <c r="C17" s="113">
        <f>'Осн. показатели проекта бюджета'!N39</f>
        <v>3537746.9183999998</v>
      </c>
      <c r="D17" s="113">
        <f>'Осн. показатели проекта бюджета'!R39</f>
        <v>3542637.6053999998</v>
      </c>
      <c r="E17" s="113">
        <f>'Осн. показатели проекта бюджета'!V39</f>
        <v>3482406.3952000001</v>
      </c>
    </row>
    <row r="18" spans="1:5" ht="19.5" thickBot="1" x14ac:dyDescent="0.35">
      <c r="A18" s="103" t="str">
        <f>'Осн. показатели проекта бюджета'!A45</f>
        <v>ВСЕГО ДОХОДОВ</v>
      </c>
      <c r="B18" s="114">
        <f>'Осн. показатели проекта бюджета'!J45</f>
        <v>8479826.2800000012</v>
      </c>
      <c r="C18" s="114">
        <f>'Осн. показатели проекта бюджета'!N45</f>
        <v>7653208.1266999999</v>
      </c>
      <c r="D18" s="114">
        <f>'Осн. показатели проекта бюджета'!R45</f>
        <v>7830481.7284300001</v>
      </c>
      <c r="E18" s="114">
        <f>'Осн. показатели проекта бюджета'!V45</f>
        <v>7855921.5997800007</v>
      </c>
    </row>
    <row r="19" spans="1:5" ht="40.5" customHeight="1" thickBot="1" x14ac:dyDescent="0.35">
      <c r="A19" s="94" t="str">
        <f>'Осн. показатели проекта бюджета'!A60</f>
        <v>в т.ч. исполнение муниципальных гарантий без права регрессивного требования гаранта к принципалу или уступки гаранту прав</v>
      </c>
      <c r="B19" s="113">
        <f>'Осн. показатели проекта бюджета'!J60</f>
        <v>0</v>
      </c>
      <c r="C19" s="113">
        <f>'Осн. показатели проекта бюджета'!N60</f>
        <v>0</v>
      </c>
      <c r="D19" s="113">
        <f>'Осн. показатели проекта бюджета'!R60</f>
        <v>0</v>
      </c>
      <c r="E19" s="113">
        <f>'Осн. показатели проекта бюджета'!V60</f>
        <v>0</v>
      </c>
    </row>
    <row r="20" spans="1:5" ht="27.75" customHeight="1" thickBot="1" x14ac:dyDescent="0.35">
      <c r="A20" s="95" t="str">
        <f>'Осн. показатели проекта бюджета'!A141</f>
        <v>ОБСЛУЖИВАНИЕ ГОСУДАРСТВЕННОГО (МУНИЦИПАЛЬНОГО) ДОЛГА</v>
      </c>
      <c r="B20" s="115">
        <f>'Осн. показатели проекта бюджета'!J141</f>
        <v>100</v>
      </c>
      <c r="C20" s="115">
        <f>'Осн. показатели проекта бюджета'!N141</f>
        <v>100</v>
      </c>
      <c r="D20" s="115">
        <f>'Осн. показатели проекта бюджета'!R141</f>
        <v>100</v>
      </c>
      <c r="E20" s="115">
        <f>'Осн. показатели проекта бюджета'!V141</f>
        <v>100</v>
      </c>
    </row>
    <row r="21" spans="1:5" ht="29.25" customHeight="1" thickBot="1" x14ac:dyDescent="0.35">
      <c r="A21" s="94" t="str">
        <f>'Осн. показатели проекта бюджета'!A142</f>
        <v>Обслуживание государственного (муниципального) внутреннего долга</v>
      </c>
      <c r="B21" s="113">
        <f>'Осн. показатели проекта бюджета'!J142</f>
        <v>100</v>
      </c>
      <c r="C21" s="113">
        <f>'Осн. показатели проекта бюджета'!N142</f>
        <v>100</v>
      </c>
      <c r="D21" s="113">
        <f>'Осн. показатели проекта бюджета'!R142</f>
        <v>100</v>
      </c>
      <c r="E21" s="113">
        <f>'Осн. показатели проекта бюджета'!V142</f>
        <v>100</v>
      </c>
    </row>
    <row r="22" spans="1:5" ht="19.5" thickBot="1" x14ac:dyDescent="0.35">
      <c r="A22" s="94" t="str">
        <f>'Осн. показатели проекта бюджета'!A143</f>
        <v>Обслуживание государственного (муниципального) внешнего долга</v>
      </c>
      <c r="B22" s="113">
        <f>'Осн. показатели проекта бюджета'!J143</f>
        <v>0</v>
      </c>
      <c r="C22" s="113">
        <f>'Осн. показатели проекта бюджета'!N143</f>
        <v>0</v>
      </c>
      <c r="D22" s="113">
        <f>'Осн. показатели проекта бюджета'!R143</f>
        <v>0</v>
      </c>
      <c r="E22" s="113">
        <f>'Осн. показатели проекта бюджета'!V143</f>
        <v>0</v>
      </c>
    </row>
    <row r="23" spans="1:5" ht="19.5" thickBot="1" x14ac:dyDescent="0.35">
      <c r="A23" s="103" t="str">
        <f>'Осн. показатели проекта бюджета'!A149</f>
        <v>ВСЕГО РАСХОДОВ</v>
      </c>
      <c r="B23" s="114">
        <f>'Осн. показатели проекта бюджета'!J149</f>
        <v>8423174.5600000005</v>
      </c>
      <c r="C23" s="114">
        <f>'Осн. показатели проекта бюджета'!N149</f>
        <v>7913208.1300000008</v>
      </c>
      <c r="D23" s="114">
        <f>'Осн. показатели проекта бюджета'!R149</f>
        <v>7830481.7300000004</v>
      </c>
      <c r="E23" s="114">
        <f>'Осн. показатели проекта бюджета'!V149</f>
        <v>7855921.5999999996</v>
      </c>
    </row>
    <row r="24" spans="1:5" ht="19.5" thickBot="1" x14ac:dyDescent="0.35">
      <c r="A24" s="105" t="str">
        <f>'Осн. показатели проекта бюджета'!A150</f>
        <v>Дефицит (профицит)</v>
      </c>
      <c r="B24" s="116">
        <f>'Осн. показатели проекта бюджета'!J150</f>
        <v>56651.720000000671</v>
      </c>
      <c r="C24" s="116">
        <f>'Осн. показатели проекта бюджета'!N150</f>
        <v>-260000.00330000091</v>
      </c>
      <c r="D24" s="116">
        <f>'Осн. показатели проекта бюджета'!R150</f>
        <v>-1.5700003132224083E-3</v>
      </c>
      <c r="E24" s="116">
        <f>'Осн. показатели проекта бюджета'!V150</f>
        <v>-2.1999888122081757E-4</v>
      </c>
    </row>
    <row r="25" spans="1:5" ht="38.25" thickBot="1" x14ac:dyDescent="0.35">
      <c r="A25" s="102" t="str">
        <f>'Осн. показатели проекта бюджета'!A151</f>
        <v>ИТОГО ИСТОЧНИКИ ФИНАНСИРОВАНИЯ ДЕФИЦИТОВ БЮДЖЕТОВ</v>
      </c>
      <c r="B25" s="117">
        <f>'Осн. показатели проекта бюджета'!J151</f>
        <v>-56651.72</v>
      </c>
      <c r="C25" s="117">
        <f>'Осн. показатели проекта бюджета'!N151</f>
        <v>260000</v>
      </c>
      <c r="D25" s="117">
        <f>'Осн. показатели проекта бюджета'!R151</f>
        <v>-50000</v>
      </c>
      <c r="E25" s="117">
        <f>'Осн. показатели проекта бюджета'!V151</f>
        <v>-30000</v>
      </c>
    </row>
    <row r="26" spans="1:5" ht="20.25" thickBot="1" x14ac:dyDescent="0.35">
      <c r="A26" s="106" t="str">
        <f>'Осн. показатели проекта бюджета'!A152</f>
        <v>Долговые обязательства в цен.бумагах</v>
      </c>
      <c r="B26" s="118">
        <f>'Осн. показатели проекта бюджета'!J152</f>
        <v>0</v>
      </c>
      <c r="C26" s="118">
        <f>'Осн. показатели проекта бюджета'!N152</f>
        <v>0</v>
      </c>
      <c r="D26" s="118">
        <f>'Осн. показатели проекта бюджета'!R152</f>
        <v>0</v>
      </c>
      <c r="E26" s="118">
        <f>'Осн. показатели проекта бюджета'!V152</f>
        <v>0</v>
      </c>
    </row>
    <row r="27" spans="1:5" ht="20.25" thickBot="1" x14ac:dyDescent="0.35">
      <c r="A27" s="106" t="str">
        <f>'Осн. показатели проекта бюджета'!A153</f>
        <v>Бюджетные кредиты, полученные из других бюджетов</v>
      </c>
      <c r="B27" s="118">
        <f>'Осн. показатели проекта бюджета'!J153</f>
        <v>-18200</v>
      </c>
      <c r="C27" s="118">
        <f>'Осн. показатели проекта бюджета'!N153</f>
        <v>-18200</v>
      </c>
      <c r="D27" s="118">
        <f>'Осн. показатели проекта бюджета'!R153</f>
        <v>-18200</v>
      </c>
      <c r="E27" s="118">
        <f>'Осн. показатели проекта бюджета'!V153</f>
        <v>-18200</v>
      </c>
    </row>
    <row r="28" spans="1:5" ht="19.5" thickBot="1" x14ac:dyDescent="0.35">
      <c r="A28" s="94" t="str">
        <f>'Осн. показатели проекта бюджета'!A154</f>
        <v xml:space="preserve"> - привлечение бюджетных кредитов</v>
      </c>
      <c r="B28" s="113">
        <f>'Осн. показатели проекта бюджета'!J154</f>
        <v>0</v>
      </c>
      <c r="C28" s="119" t="str">
        <f>'Осн. показатели проекта бюджета'!N154</f>
        <v>Х</v>
      </c>
      <c r="D28" s="119" t="str">
        <f>'Осн. показатели проекта бюджета'!R154</f>
        <v>Х</v>
      </c>
      <c r="E28" s="119" t="str">
        <f>'Осн. показатели проекта бюджета'!V154</f>
        <v>Х</v>
      </c>
    </row>
    <row r="29" spans="1:5" ht="19.5" thickBot="1" x14ac:dyDescent="0.35">
      <c r="A29" s="94" t="str">
        <f>'Осн. показатели проекта бюджета'!A155</f>
        <v xml:space="preserve"> - погашение бюджетных кредитов</v>
      </c>
      <c r="B29" s="113">
        <f>'Осн. показатели проекта бюджета'!J155</f>
        <v>18200</v>
      </c>
      <c r="C29" s="113">
        <f>'Осн. показатели проекта бюджета'!N155</f>
        <v>18200</v>
      </c>
      <c r="D29" s="113">
        <f>'Осн. показатели проекта бюджета'!R155</f>
        <v>18200</v>
      </c>
      <c r="E29" s="113">
        <f>'Осн. показатели проекта бюджета'!V155</f>
        <v>18200</v>
      </c>
    </row>
    <row r="30" spans="1:5" ht="20.25" thickBot="1" x14ac:dyDescent="0.35">
      <c r="A30" s="107" t="str">
        <f>'Осн. показатели проекта бюджета'!A156</f>
        <v>Кредиты, полученные от кредитных организаций</v>
      </c>
      <c r="B30" s="118">
        <f>'Осн. показатели проекта бюджета'!J156</f>
        <v>0</v>
      </c>
      <c r="C30" s="118">
        <f>'Осн. показатели проекта бюджета'!N156</f>
        <v>179864.69</v>
      </c>
      <c r="D30" s="118">
        <f>'Осн. показатели проекта бюджета'!R156</f>
        <v>0</v>
      </c>
      <c r="E30" s="118">
        <f>'Осн. показатели проекта бюджета'!V156</f>
        <v>0</v>
      </c>
    </row>
    <row r="31" spans="1:5" ht="19.5" thickBot="1" x14ac:dyDescent="0.35">
      <c r="A31" s="94" t="str">
        <f>'Осн. показатели проекта бюджета'!A157</f>
        <v xml:space="preserve"> - привлечение кредитов от кредитных организаций</v>
      </c>
      <c r="B31" s="113">
        <f>'Осн. показатели проекта бюджета'!J157</f>
        <v>0</v>
      </c>
      <c r="C31" s="113">
        <f>'Осн. показатели проекта бюджета'!N157</f>
        <v>179864.69</v>
      </c>
      <c r="D31" s="113">
        <f>'Осн. показатели проекта бюджета'!R157</f>
        <v>0</v>
      </c>
      <c r="E31" s="113">
        <f>'Осн. показатели проекта бюджета'!V157</f>
        <v>0</v>
      </c>
    </row>
    <row r="32" spans="1:5" ht="19.5" thickBot="1" x14ac:dyDescent="0.35">
      <c r="A32" s="94" t="str">
        <f>'Осн. показатели проекта бюджета'!A158</f>
        <v xml:space="preserve"> - погашение кредитов от кредитных организаций</v>
      </c>
      <c r="B32" s="113">
        <f>'Осн. показатели проекта бюджета'!J158</f>
        <v>0</v>
      </c>
      <c r="C32" s="113">
        <f>'Осн. показатели проекта бюджета'!N158</f>
        <v>0</v>
      </c>
      <c r="D32" s="113">
        <f>'Осн. показатели проекта бюджета'!R158</f>
        <v>0</v>
      </c>
      <c r="E32" s="113">
        <f>'Осн. показатели проекта бюджета'!V158</f>
        <v>0</v>
      </c>
    </row>
    <row r="33" spans="1:6" ht="20.25" thickBot="1" x14ac:dyDescent="0.35">
      <c r="A33" s="107" t="str">
        <f>'Осн. показатели проекта бюджета'!A159</f>
        <v>Исполнение муниципальных гарантий</v>
      </c>
      <c r="B33" s="118">
        <f>'Осн. показатели проекта бюджета'!J159</f>
        <v>0</v>
      </c>
      <c r="C33" s="118">
        <f>'Осн. показатели проекта бюджета'!N159</f>
        <v>0</v>
      </c>
      <c r="D33" s="118">
        <f>'Осн. показатели проекта бюджета'!R159</f>
        <v>0</v>
      </c>
      <c r="E33" s="118">
        <f>'Осн. показатели проекта бюджета'!V159</f>
        <v>0</v>
      </c>
    </row>
    <row r="34" spans="1:6" ht="20.25" thickBot="1" x14ac:dyDescent="0.35">
      <c r="A34" s="107" t="str">
        <f>'Осн. показатели проекта бюджета'!A160</f>
        <v>Акции и иные формы участия в капитале</v>
      </c>
      <c r="B34" s="118">
        <f>'Осн. показатели проекта бюджета'!J160</f>
        <v>0</v>
      </c>
      <c r="C34" s="118">
        <f>'Осн. показатели проекта бюджета'!N160</f>
        <v>0</v>
      </c>
      <c r="D34" s="118">
        <f>'Осн. показатели проекта бюджета'!R160</f>
        <v>0</v>
      </c>
      <c r="E34" s="118">
        <f>'Осн. показатели проекта бюджета'!V160</f>
        <v>0</v>
      </c>
    </row>
    <row r="35" spans="1:6" ht="20.25" customHeight="1" thickBot="1" x14ac:dyDescent="0.35">
      <c r="A35" s="107" t="str">
        <f>'Осн. показатели проекта бюджета'!A161</f>
        <v>Прочие источники финансирования дефицита бюджета</v>
      </c>
      <c r="B35" s="118">
        <f>'Осн. показатели проекта бюджета'!J161</f>
        <v>0</v>
      </c>
      <c r="C35" s="118">
        <f>'Осн. показатели проекта бюджета'!N161</f>
        <v>0</v>
      </c>
      <c r="D35" s="118">
        <f>'Осн. показатели проекта бюджета'!R161</f>
        <v>0</v>
      </c>
      <c r="E35" s="118">
        <f>'Осн. показатели проекта бюджета'!V161</f>
        <v>0</v>
      </c>
    </row>
    <row r="36" spans="1:6" ht="20.25" thickBot="1" x14ac:dyDescent="0.35">
      <c r="A36" s="106" t="str">
        <f>'Осн. показатели проекта бюджета'!A162</f>
        <v>Изменение остатков средств бюджета</v>
      </c>
      <c r="B36" s="118">
        <f>'Осн. показатели проекта бюджета'!J162</f>
        <v>-38451.72</v>
      </c>
      <c r="C36" s="118">
        <f>'Осн. показатели проекта бюджета'!N162</f>
        <v>98335.31</v>
      </c>
      <c r="D36" s="118">
        <f>'Осн. показатели проекта бюджета'!R162</f>
        <v>-31800</v>
      </c>
      <c r="E36" s="118">
        <f>'Осн. показатели проекта бюджета'!V162</f>
        <v>-11800</v>
      </c>
    </row>
    <row r="37" spans="1:6" ht="19.5" thickBot="1" x14ac:dyDescent="0.35">
      <c r="A37" s="94" t="str">
        <f>'Осн. показатели проекта бюджета'!A163</f>
        <v>Остаток на начало периода</v>
      </c>
      <c r="B37" s="113">
        <f>'Осн. показатели проекта бюджета'!J163</f>
        <v>109883.59</v>
      </c>
      <c r="C37" s="113">
        <f>'Осн. показатели проекта бюджета'!N163</f>
        <v>148335.31</v>
      </c>
      <c r="D37" s="113">
        <f>'Осн. показатели проекта бюджета'!R163</f>
        <v>50000</v>
      </c>
      <c r="E37" s="113">
        <f>'Осн. показатели проекта бюджета'!V163</f>
        <v>81800</v>
      </c>
    </row>
    <row r="38" spans="1:6" ht="19.5" thickBot="1" x14ac:dyDescent="0.35">
      <c r="A38" s="94" t="str">
        <f>'Осн. показатели проекта бюджета'!A164</f>
        <v>Остаток на конец периода</v>
      </c>
      <c r="B38" s="113">
        <f>'Осн. показатели проекта бюджета'!J164</f>
        <v>148335.31</v>
      </c>
      <c r="C38" s="113">
        <f>'Осн. показатели проекта бюджета'!N164</f>
        <v>50000</v>
      </c>
      <c r="D38" s="113">
        <f>'Осн. показатели проекта бюджета'!R164</f>
        <v>81800</v>
      </c>
      <c r="E38" s="113">
        <f>'Осн. показатели проекта бюджета'!V164</f>
        <v>93600</v>
      </c>
    </row>
    <row r="39" spans="1:6" ht="19.5" thickBot="1" x14ac:dyDescent="0.35">
      <c r="A39" s="102" t="str">
        <f>'Осн. показатели проекта бюджета'!A165</f>
        <v>СПРАВОЧНО</v>
      </c>
      <c r="B39" s="120" t="s">
        <v>222</v>
      </c>
      <c r="C39" s="120" t="str">
        <f>'Осн. показатели проекта бюджета'!N165</f>
        <v xml:space="preserve"> на 01.01.2025</v>
      </c>
      <c r="D39" s="120" t="str">
        <f>'Осн. показатели проекта бюджета'!R165</f>
        <v xml:space="preserve"> на 01.01.2026</v>
      </c>
      <c r="E39" s="120" t="str">
        <f>'Осн. показатели проекта бюджета'!V165</f>
        <v xml:space="preserve"> на 01.01.2027</v>
      </c>
    </row>
    <row r="40" spans="1:6" ht="20.25" thickBot="1" x14ac:dyDescent="0.35">
      <c r="A40" s="106" t="str">
        <f>'Осн. показатели проекта бюджета'!A166</f>
        <v>3. Муниципальный долг (верхний предел)</v>
      </c>
      <c r="B40" s="121">
        <f>'Осн. показатели проекта бюджета'!J166</f>
        <v>72800</v>
      </c>
      <c r="C40" s="121">
        <f>'Осн. показатели проекта бюджета'!N166</f>
        <v>234464.69</v>
      </c>
      <c r="D40" s="121">
        <f>'Осн. показатели проекта бюджета'!R166</f>
        <v>216264.69</v>
      </c>
      <c r="E40" s="121">
        <f>'Осн. показатели проекта бюджета'!V166</f>
        <v>198064.69</v>
      </c>
    </row>
    <row r="41" spans="1:6" ht="19.5" thickBot="1" x14ac:dyDescent="0.35">
      <c r="A41" s="94" t="str">
        <f>'Осн. показатели проекта бюджета'!A167</f>
        <v>бюджетные кредиты</v>
      </c>
      <c r="B41" s="122">
        <f>'Осн. показатели проекта бюджета'!J167</f>
        <v>72800</v>
      </c>
      <c r="C41" s="122">
        <f>'Осн. показатели проекта бюджета'!N167</f>
        <v>54600</v>
      </c>
      <c r="D41" s="123">
        <f>'Осн. показатели проекта бюджета'!R167</f>
        <v>36400</v>
      </c>
      <c r="E41" s="123">
        <f>'Осн. показатели проекта бюджета'!V167</f>
        <v>18200</v>
      </c>
    </row>
    <row r="42" spans="1:6" ht="19.5" thickBot="1" x14ac:dyDescent="0.35">
      <c r="A42" s="94" t="str">
        <f>'Осн. показатели проекта бюджета'!A168</f>
        <v>банковские кредиты</v>
      </c>
      <c r="B42" s="122">
        <f>'Осн. показатели проекта бюджета'!J168</f>
        <v>0</v>
      </c>
      <c r="C42" s="122">
        <f>'Осн. показатели проекта бюджета'!N168</f>
        <v>179864.69</v>
      </c>
      <c r="D42" s="123">
        <f>'Осн. показатели проекта бюджета'!R168</f>
        <v>179864.69</v>
      </c>
      <c r="E42" s="123">
        <f>'Осн. показатели проекта бюджета'!V168</f>
        <v>179864.69</v>
      </c>
    </row>
    <row r="43" spans="1:6" ht="19.5" thickBot="1" x14ac:dyDescent="0.35">
      <c r="A43" s="97" t="str">
        <f>'Осн. показатели проекта бюджета'!A169</f>
        <v>муниципальные гарантии</v>
      </c>
      <c r="B43" s="124">
        <f>'Осн. показатели проекта бюджета'!J169</f>
        <v>0</v>
      </c>
      <c r="C43" s="122">
        <f>'Осн. показатели проекта бюджета'!N169</f>
        <v>0</v>
      </c>
      <c r="D43" s="123">
        <f>'Осн. показатели проекта бюджета'!R169</f>
        <v>0</v>
      </c>
      <c r="E43" s="123">
        <f>'Осн. показатели проекта бюджета'!V169</f>
        <v>0</v>
      </c>
    </row>
    <row r="44" spans="1:6" x14ac:dyDescent="0.3">
      <c r="A44" s="131"/>
      <c r="B44" s="132"/>
      <c r="C44" s="132"/>
      <c r="D44" s="133"/>
      <c r="E44" s="133"/>
    </row>
    <row r="45" spans="1:6" x14ac:dyDescent="0.3">
      <c r="A45" s="131"/>
      <c r="B45" s="132"/>
      <c r="C45" s="132"/>
      <c r="D45" s="133"/>
      <c r="E45" s="133"/>
    </row>
    <row r="46" spans="1:6" ht="20.25" x14ac:dyDescent="0.3">
      <c r="A46" s="228" t="s">
        <v>238</v>
      </c>
      <c r="B46" s="228"/>
      <c r="C46" s="228"/>
      <c r="D46" s="228"/>
      <c r="E46" s="228"/>
    </row>
    <row r="47" spans="1:6" ht="19.5" thickBot="1" x14ac:dyDescent="0.35">
      <c r="A47" s="92"/>
      <c r="B47" s="125"/>
      <c r="C47" s="125"/>
      <c r="D47" s="125"/>
      <c r="E47" s="125"/>
    </row>
    <row r="48" spans="1:6" ht="46.5" customHeight="1" thickBot="1" x14ac:dyDescent="0.35">
      <c r="A48" s="110" t="s">
        <v>226</v>
      </c>
      <c r="B48" s="126"/>
      <c r="C48" s="126"/>
      <c r="D48" s="126"/>
      <c r="E48" s="126"/>
      <c r="F48" s="127" t="s">
        <v>227</v>
      </c>
    </row>
    <row r="49" spans="1:6" ht="19.5" thickBot="1" x14ac:dyDescent="0.35">
      <c r="A49" s="111" t="s">
        <v>217</v>
      </c>
      <c r="B49" s="108">
        <f>B18-B15-((((B10-B11-B12-B13-B14)*B48)/(B48+15))+B11)</f>
        <v>2831361.3000000012</v>
      </c>
      <c r="C49" s="108">
        <f t="shared" ref="C49:E49" si="0">C18-C15-((((C10-C11-C12-C13-C14)*C48)/(C48+15))+C11)</f>
        <v>2760452</v>
      </c>
      <c r="D49" s="108">
        <f t="shared" si="0"/>
        <v>2901491</v>
      </c>
      <c r="E49" s="108">
        <f t="shared" si="0"/>
        <v>3061191</v>
      </c>
      <c r="F49" s="128"/>
    </row>
    <row r="50" spans="1:6" ht="19.5" thickBot="1" x14ac:dyDescent="0.35">
      <c r="A50" s="111" t="s">
        <v>218</v>
      </c>
      <c r="B50" s="108">
        <f>B40/B49*100</f>
        <v>2.5712013510956715</v>
      </c>
      <c r="C50" s="108">
        <f>C40/C49*100</f>
        <v>8.4937064654629033</v>
      </c>
      <c r="D50" s="108">
        <f>D40/D49*100</f>
        <v>7.4535709399064132</v>
      </c>
      <c r="E50" s="108">
        <f>E40/E49*100</f>
        <v>6.470183990479522</v>
      </c>
      <c r="F50" s="127" t="s">
        <v>224</v>
      </c>
    </row>
    <row r="51" spans="1:6" ht="19.5" thickBot="1" x14ac:dyDescent="0.35">
      <c r="A51" s="111" t="s">
        <v>219</v>
      </c>
      <c r="B51" s="108">
        <f>B43/B49*100</f>
        <v>0</v>
      </c>
      <c r="C51" s="108">
        <f t="shared" ref="C51:E51" si="1">C43/C49*100</f>
        <v>0</v>
      </c>
      <c r="D51" s="108">
        <f t="shared" si="1"/>
        <v>0</v>
      </c>
      <c r="E51" s="108">
        <f t="shared" si="1"/>
        <v>0</v>
      </c>
      <c r="F51" s="128"/>
    </row>
    <row r="52" spans="1:6" ht="21" customHeight="1" thickBot="1" x14ac:dyDescent="0.35">
      <c r="A52" s="110" t="s">
        <v>220</v>
      </c>
      <c r="B52" s="109">
        <f>IF(B24&lt;0,ABS(B24)/((B49*10%)*100),0)</f>
        <v>0</v>
      </c>
      <c r="C52" s="109">
        <f t="shared" ref="C52:E52" si="2">IF(C24&lt;0,ABS(C24)/((C49*10%)*100),0)</f>
        <v>9.4187474841077087E-3</v>
      </c>
      <c r="D52" s="109">
        <f t="shared" si="2"/>
        <v>5.4110121769201009E-11</v>
      </c>
      <c r="E52" s="109">
        <f t="shared" si="2"/>
        <v>7.1867087424736822E-12</v>
      </c>
      <c r="F52" s="127" t="s">
        <v>223</v>
      </c>
    </row>
    <row r="53" spans="1:6" ht="19.5" thickBot="1" x14ac:dyDescent="0.35">
      <c r="A53" s="111" t="s">
        <v>216</v>
      </c>
      <c r="B53" s="109">
        <f>IF(B24&lt;0,ABS((B28+B31)/(B24*(-1)+B29+B32+B33)*100),0)</f>
        <v>0</v>
      </c>
      <c r="C53" s="109" t="e">
        <f t="shared" ref="C53:E53" si="3">IF(C24&lt;0,ABS((C28+C31)/(C24*(-1)+C29+C32+C33)*100),0)</f>
        <v>#VALUE!</v>
      </c>
      <c r="D53" s="109" t="e">
        <f t="shared" si="3"/>
        <v>#VALUE!</v>
      </c>
      <c r="E53" s="109" t="e">
        <f t="shared" si="3"/>
        <v>#VALUE!</v>
      </c>
      <c r="F53" s="127" t="s">
        <v>224</v>
      </c>
    </row>
    <row r="54" spans="1:6" ht="19.5" thickBot="1" x14ac:dyDescent="0.35">
      <c r="A54" s="111" t="s">
        <v>221</v>
      </c>
      <c r="B54" s="108">
        <f t="shared" ref="B54:E54" si="4">B20/(B23-B17)*100</f>
        <v>1.9159398959002029E-3</v>
      </c>
      <c r="C54" s="108">
        <f t="shared" si="4"/>
        <v>2.2854733515837158E-3</v>
      </c>
      <c r="D54" s="108">
        <f t="shared" si="4"/>
        <v>2.3321743303653482E-3</v>
      </c>
      <c r="E54" s="108">
        <f t="shared" si="4"/>
        <v>2.2864902788093311E-3</v>
      </c>
      <c r="F54" s="129" t="s">
        <v>225</v>
      </c>
    </row>
    <row r="56" spans="1:6" x14ac:dyDescent="0.3">
      <c r="A56" s="86" t="s">
        <v>74</v>
      </c>
    </row>
    <row r="57" spans="1:6" x14ac:dyDescent="0.3">
      <c r="A57" s="87"/>
    </row>
    <row r="58" spans="1:6" x14ac:dyDescent="0.3">
      <c r="A58" s="88" t="s">
        <v>75</v>
      </c>
    </row>
  </sheetData>
  <customSheetViews>
    <customSheetView guid="{F1ECF7A2-D5A2-4BC9-A135-0FAC943E7DAD}" scale="50" fitToPage="1" state="hidden">
      <pane ySplit="8" topLeftCell="A9" activePane="bottomLeft" state="frozen"/>
      <selection pane="bottomLeft" activeCell="A37" sqref="A37"/>
      <pageMargins left="0.78740157480314965" right="0" top="0" bottom="0" header="0" footer="0"/>
      <pageSetup paperSize="9" scale="73" orientation="landscape" r:id="rId1"/>
    </customSheetView>
    <customSheetView guid="{A1AB9400-BE49-4027-9900-51EF44F09259}" scale="50" fitToPage="1" state="hidden">
      <pane ySplit="8" topLeftCell="A9" activePane="bottomLeft" state="frozen"/>
      <selection pane="bottomLeft" activeCell="A37" sqref="A37"/>
      <pageMargins left="0.78740157480314965" right="0" top="0" bottom="0" header="0" footer="0"/>
      <pageSetup paperSize="9" scale="73" orientation="landscape" r:id="rId2"/>
    </customSheetView>
  </customSheetViews>
  <mergeCells count="2">
    <mergeCell ref="A4:E4"/>
    <mergeCell ref="A46:E46"/>
  </mergeCells>
  <pageMargins left="0.78740157480314965" right="0" top="0" bottom="0" header="0" footer="0"/>
  <pageSetup paperSize="9" scale="73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Осн. показатели проекта бюджета</vt:lpstr>
      <vt:lpstr>Основные параметры бюджета</vt:lpstr>
      <vt:lpstr>Источники МР</vt:lpstr>
      <vt:lpstr>Источники ГО</vt:lpstr>
      <vt:lpstr>'Осн. показатели проекта бюджета'!Заголовки_для_печати</vt:lpstr>
      <vt:lpstr>'Осн. показатели проекта бюджета'!Область_печати</vt:lpstr>
      <vt:lpstr>'Основные параметры бюджета'!Область_печати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Утяева Алиса Анисовна</dc:creator>
  <cp:lastModifiedBy>user</cp:lastModifiedBy>
  <cp:lastPrinted>2023-10-27T05:25:02Z</cp:lastPrinted>
  <dcterms:created xsi:type="dcterms:W3CDTF">2018-09-19T09:35:03Z</dcterms:created>
  <dcterms:modified xsi:type="dcterms:W3CDTF">2023-11-01T06:21:14Z</dcterms:modified>
</cp:coreProperties>
</file>