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1\Obmenik\Марина Петровна\Прогноз 2025-2027\"/>
    </mc:Choice>
  </mc:AlternateContent>
  <xr:revisionPtr revIDLastSave="0" documentId="13_ncr:1_{2F20E127-7AD7-4190-B75C-3846DCCA0FFE}" xr6:coauthVersionLast="45" xr6:coauthVersionMax="45" xr10:uidLastSave="{00000000-0000-0000-0000-000000000000}"/>
  <bookViews>
    <workbookView xWindow="-120" yWindow="-120" windowWidth="29040" windowHeight="15840" tabRatio="681" xr2:uid="{00000000-000D-0000-FFFF-FFFF00000000}"/>
  </bookViews>
  <sheets>
    <sheet name="Осн. показатели проекта бюджета" sheetId="1" r:id="rId1"/>
    <sheet name="Основные параметры МР (ГО)" sheetId="2" r:id="rId2"/>
    <sheet name="Основные параметры КБ МР" sheetId="9" r:id="rId3"/>
    <sheet name="Поступление ННД КБ МР " sheetId="8" r:id="rId4"/>
    <sheet name="Источники МР" sheetId="3" state="hidden" r:id="rId5"/>
    <sheet name="Источники ГО" sheetId="7" state="hidden" r:id="rId6"/>
  </sheets>
  <definedNames>
    <definedName name="Z_A1AB9400_BE49_4027_9900_51EF44F09259_.wvu.FilterData" localSheetId="0" hidden="1">'Осн. показатели проекта бюджета'!$B$7:$P$93</definedName>
    <definedName name="Z_A1AB9400_BE49_4027_9900_51EF44F09259_.wvu.PrintArea" localSheetId="0" hidden="1">'Осн. показатели проекта бюджета'!$B$1:$P$100</definedName>
    <definedName name="Z_A1AB9400_BE49_4027_9900_51EF44F09259_.wvu.PrintArea" localSheetId="2" hidden="1">'Основные параметры КБ МР'!$A$1:$M$44</definedName>
    <definedName name="Z_A1AB9400_BE49_4027_9900_51EF44F09259_.wvu.PrintArea" localSheetId="1" hidden="1">'Основные параметры МР (ГО)'!$A$1:$M$46</definedName>
    <definedName name="Z_A1AB9400_BE49_4027_9900_51EF44F09259_.wvu.PrintTitles" localSheetId="0" hidden="1">'Осн. показатели проекта бюджета'!$6:$6</definedName>
    <definedName name="Z_F1ECF7A2_D5A2_4BC9_A135_0FAC943E7DAD_.wvu.FilterData" localSheetId="0" hidden="1">'Осн. показатели проекта бюджета'!$B$7:$P$93</definedName>
    <definedName name="Z_F1ECF7A2_D5A2_4BC9_A135_0FAC943E7DAD_.wvu.PrintArea" localSheetId="0" hidden="1">'Осн. показатели проекта бюджета'!$B$1:$P$100</definedName>
    <definedName name="Z_F1ECF7A2_D5A2_4BC9_A135_0FAC943E7DAD_.wvu.PrintArea" localSheetId="2" hidden="1">'Основные параметры КБ МР'!$A$1:$M$44</definedName>
    <definedName name="Z_F1ECF7A2_D5A2_4BC9_A135_0FAC943E7DAD_.wvu.PrintArea" localSheetId="1" hidden="1">'Основные параметры МР (ГО)'!$A$1:$M$46</definedName>
    <definedName name="Z_F1ECF7A2_D5A2_4BC9_A135_0FAC943E7DAD_.wvu.PrintTitles" localSheetId="0" hidden="1">'Осн. показатели проекта бюджета'!$6:$6</definedName>
    <definedName name="_xlnm.Print_Titles" localSheetId="0">'Осн. показатели проекта бюджета'!$6:$6</definedName>
    <definedName name="_xlnm.Print_Area" localSheetId="0">'Осн. показатели проекта бюджета'!$A$1:$P$100</definedName>
    <definedName name="_xlnm.Print_Area" localSheetId="2">'Основные параметры КБ МР'!$A$1:$O$44</definedName>
    <definedName name="_xlnm.Print_Area" localSheetId="1">'Основные параметры МР (ГО)'!$A$1:$O$46</definedName>
  </definedNames>
  <calcPr calcId="191029"/>
  <customWorkbookViews>
    <customWorkbookView name="Шамсутдинов Динар Римович - Личное представление" guid="{A1AB9400-BE49-4027-9900-51EF44F09259}" mergeInterval="0" personalView="1" maximized="1" xWindow="-8" yWindow="-8" windowWidth="1936" windowHeight="1056" tabRatio="464" activeSheetId="1"/>
    <customWorkbookView name="Якшигулова Зарина Шамилевна - Личное представление" guid="{F1ECF7A2-D5A2-4BC9-A135-0FAC943E7DAD}" mergeInterval="0" personalView="1" maximized="1" xWindow="-8" yWindow="-8" windowWidth="1936" windowHeight="1056" tabRatio="4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0" i="1" l="1"/>
  <c r="F76" i="1" l="1"/>
  <c r="C90" i="1" l="1"/>
  <c r="F87" i="1" l="1"/>
  <c r="M36" i="9"/>
  <c r="J36" i="9"/>
  <c r="F36" i="9"/>
  <c r="C36" i="9"/>
  <c r="B36" i="9"/>
  <c r="C22" i="9"/>
  <c r="B22" i="9"/>
  <c r="C21" i="9"/>
  <c r="B21" i="9"/>
  <c r="C22" i="2" l="1"/>
  <c r="B22" i="2"/>
  <c r="G16" i="2" l="1"/>
  <c r="B13" i="2" l="1"/>
  <c r="N9" i="1" l="1"/>
  <c r="C87" i="1" l="1"/>
  <c r="D10" i="8" l="1"/>
  <c r="E10" i="8"/>
  <c r="F10" i="8"/>
  <c r="M36" i="2" l="1"/>
  <c r="J36" i="2"/>
  <c r="F36" i="2"/>
  <c r="C36" i="2"/>
  <c r="B36" i="2"/>
  <c r="N38" i="9" l="1"/>
  <c r="K38" i="9"/>
  <c r="G38" i="9"/>
  <c r="D38" i="9"/>
  <c r="N37" i="9"/>
  <c r="K37" i="9"/>
  <c r="G37" i="9"/>
  <c r="D37" i="9"/>
  <c r="N36" i="9"/>
  <c r="K36" i="9"/>
  <c r="G36" i="9"/>
  <c r="D36" i="9"/>
  <c r="N35" i="9"/>
  <c r="K35" i="9"/>
  <c r="G35" i="9"/>
  <c r="D35" i="9"/>
  <c r="N34" i="9"/>
  <c r="K34" i="9"/>
  <c r="G34" i="9"/>
  <c r="D34" i="9"/>
  <c r="N33" i="9"/>
  <c r="K33" i="9"/>
  <c r="G33" i="9"/>
  <c r="D33" i="9"/>
  <c r="M32" i="9"/>
  <c r="J32" i="9"/>
  <c r="F32" i="9"/>
  <c r="E32" i="9"/>
  <c r="C32" i="9"/>
  <c r="B32" i="9"/>
  <c r="N31" i="9"/>
  <c r="K31" i="9"/>
  <c r="I31" i="9"/>
  <c r="G31" i="9"/>
  <c r="D31" i="9"/>
  <c r="N30" i="9"/>
  <c r="K30" i="9"/>
  <c r="I30" i="9"/>
  <c r="G30" i="9"/>
  <c r="D30" i="9"/>
  <c r="N29" i="9"/>
  <c r="K29" i="9"/>
  <c r="I29" i="9"/>
  <c r="G29" i="9"/>
  <c r="D29" i="9"/>
  <c r="N28" i="9"/>
  <c r="K28" i="9"/>
  <c r="I28" i="9"/>
  <c r="G28" i="9"/>
  <c r="D28" i="9"/>
  <c r="N27" i="9"/>
  <c r="K27" i="9"/>
  <c r="I27" i="9"/>
  <c r="G27" i="9"/>
  <c r="D27" i="9"/>
  <c r="M26" i="9"/>
  <c r="J26" i="9"/>
  <c r="F26" i="9"/>
  <c r="E26" i="9"/>
  <c r="C26" i="9"/>
  <c r="D26" i="9" s="1"/>
  <c r="B26" i="9"/>
  <c r="N25" i="9"/>
  <c r="K25" i="9"/>
  <c r="I25" i="9"/>
  <c r="G25" i="9"/>
  <c r="D25" i="9"/>
  <c r="N24" i="9"/>
  <c r="K24" i="9"/>
  <c r="I24" i="9"/>
  <c r="G24" i="9"/>
  <c r="D24" i="9"/>
  <c r="N23" i="9"/>
  <c r="K23" i="9"/>
  <c r="I23" i="9"/>
  <c r="G23" i="9"/>
  <c r="D23" i="9"/>
  <c r="M22" i="9"/>
  <c r="J22" i="9"/>
  <c r="F22" i="9"/>
  <c r="G22" i="9" s="1"/>
  <c r="E22" i="9"/>
  <c r="D22" i="9"/>
  <c r="N21" i="9"/>
  <c r="J20" i="9"/>
  <c r="I21" i="9"/>
  <c r="D21" i="9"/>
  <c r="B20" i="9"/>
  <c r="N19" i="9"/>
  <c r="K19" i="9"/>
  <c r="I19" i="9"/>
  <c r="G19" i="9"/>
  <c r="D19" i="9"/>
  <c r="N18" i="9"/>
  <c r="K18" i="9"/>
  <c r="I18" i="9"/>
  <c r="G18" i="9"/>
  <c r="D18" i="9"/>
  <c r="N17" i="9"/>
  <c r="K17" i="9"/>
  <c r="I17" i="9"/>
  <c r="G17" i="9"/>
  <c r="D17" i="9"/>
  <c r="N16" i="9"/>
  <c r="K16" i="9"/>
  <c r="G16" i="9"/>
  <c r="D16" i="9"/>
  <c r="N15" i="9"/>
  <c r="K15" i="9"/>
  <c r="I15" i="9"/>
  <c r="G15" i="9"/>
  <c r="D15" i="9"/>
  <c r="N14" i="9"/>
  <c r="K14" i="9"/>
  <c r="I14" i="9"/>
  <c r="G14" i="9"/>
  <c r="D14" i="9"/>
  <c r="M13" i="9"/>
  <c r="J13" i="9"/>
  <c r="F13" i="9"/>
  <c r="F12" i="9" s="1"/>
  <c r="E13" i="9"/>
  <c r="E12" i="9" s="1"/>
  <c r="C13" i="9"/>
  <c r="B13" i="9"/>
  <c r="B12" i="9" s="1"/>
  <c r="B11" i="9" l="1"/>
  <c r="N26" i="9"/>
  <c r="C20" i="9"/>
  <c r="K13" i="9"/>
  <c r="I22" i="9"/>
  <c r="N13" i="9"/>
  <c r="I26" i="9"/>
  <c r="E20" i="9"/>
  <c r="E11" i="9" s="1"/>
  <c r="N22" i="9"/>
  <c r="K22" i="9"/>
  <c r="G32" i="9"/>
  <c r="I13" i="9"/>
  <c r="D13" i="9"/>
  <c r="M20" i="9"/>
  <c r="N20" i="9" s="1"/>
  <c r="N32" i="9"/>
  <c r="K32" i="9"/>
  <c r="D32" i="9"/>
  <c r="I12" i="9"/>
  <c r="D20" i="9"/>
  <c r="G13" i="9"/>
  <c r="K26" i="9"/>
  <c r="C12" i="9"/>
  <c r="G12" i="9" s="1"/>
  <c r="M12" i="9"/>
  <c r="K21" i="9"/>
  <c r="G26" i="9"/>
  <c r="G21" i="9"/>
  <c r="J12" i="9"/>
  <c r="F20" i="9"/>
  <c r="K20" i="9" s="1"/>
  <c r="A11" i="7"/>
  <c r="B11" i="7"/>
  <c r="C11" i="7"/>
  <c r="D11" i="7"/>
  <c r="E11" i="7"/>
  <c r="F11" i="7"/>
  <c r="A12" i="7"/>
  <c r="B12" i="7"/>
  <c r="C12" i="7"/>
  <c r="D12" i="7"/>
  <c r="E12" i="7"/>
  <c r="F12" i="7"/>
  <c r="A13" i="7"/>
  <c r="B13" i="7"/>
  <c r="C13" i="7"/>
  <c r="D13" i="7"/>
  <c r="E13" i="7"/>
  <c r="F13" i="7"/>
  <c r="A14" i="7"/>
  <c r="B14" i="7"/>
  <c r="C14" i="7"/>
  <c r="D14" i="7"/>
  <c r="E14" i="7"/>
  <c r="F14" i="7"/>
  <c r="D11" i="3"/>
  <c r="E11" i="3"/>
  <c r="F11" i="3"/>
  <c r="D12" i="3"/>
  <c r="E12" i="3"/>
  <c r="F12" i="3"/>
  <c r="D13" i="3"/>
  <c r="E13" i="3"/>
  <c r="F13" i="3"/>
  <c r="D14" i="3"/>
  <c r="E14" i="3"/>
  <c r="F14" i="3"/>
  <c r="C11" i="3"/>
  <c r="C12" i="3"/>
  <c r="C13" i="3"/>
  <c r="C14" i="3"/>
  <c r="B11" i="3"/>
  <c r="B12" i="3"/>
  <c r="B13" i="3"/>
  <c r="B14" i="3"/>
  <c r="A12" i="3"/>
  <c r="A13" i="3"/>
  <c r="A14" i="3"/>
  <c r="A11" i="3"/>
  <c r="E39" i="9" l="1"/>
  <c r="E40" i="9"/>
  <c r="F11" i="9"/>
  <c r="I11" i="9" s="1"/>
  <c r="N12" i="9"/>
  <c r="M11" i="9"/>
  <c r="I20" i="9"/>
  <c r="G20" i="9"/>
  <c r="K12" i="9"/>
  <c r="J11" i="9"/>
  <c r="D12" i="9"/>
  <c r="C11" i="9"/>
  <c r="M21" i="2"/>
  <c r="J21" i="2"/>
  <c r="F21" i="2"/>
  <c r="C21" i="2"/>
  <c r="B21" i="2"/>
  <c r="G11" i="9" l="1"/>
  <c r="D11" i="9"/>
  <c r="N11" i="9"/>
  <c r="K11" i="9"/>
  <c r="O10" i="8"/>
  <c r="O11" i="8"/>
  <c r="O12" i="8"/>
  <c r="O14" i="8"/>
  <c r="O15" i="8"/>
  <c r="O16" i="8"/>
  <c r="O17" i="8"/>
  <c r="O18" i="8"/>
  <c r="O19" i="8"/>
  <c r="O20" i="8"/>
  <c r="O23" i="8"/>
  <c r="O24" i="8"/>
  <c r="O25" i="8"/>
  <c r="O26" i="8"/>
  <c r="O28" i="8"/>
  <c r="O29" i="8"/>
  <c r="L10" i="8"/>
  <c r="L11" i="8"/>
  <c r="L12" i="8"/>
  <c r="L14" i="8"/>
  <c r="L15" i="8"/>
  <c r="L16" i="8"/>
  <c r="L17" i="8"/>
  <c r="L18" i="8"/>
  <c r="L19" i="8"/>
  <c r="L20" i="8"/>
  <c r="L23" i="8"/>
  <c r="L24" i="8"/>
  <c r="L25" i="8"/>
  <c r="L26" i="8"/>
  <c r="L28" i="8"/>
  <c r="L29" i="8"/>
  <c r="I10" i="8"/>
  <c r="I11" i="8"/>
  <c r="I12" i="8"/>
  <c r="I13" i="8"/>
  <c r="I14" i="8"/>
  <c r="I15" i="8"/>
  <c r="I16" i="8"/>
  <c r="I17" i="8"/>
  <c r="I18" i="8"/>
  <c r="I19" i="8"/>
  <c r="I20" i="8"/>
  <c r="I23" i="8"/>
  <c r="I24" i="8"/>
  <c r="I25" i="8"/>
  <c r="I26" i="8"/>
  <c r="I28" i="8"/>
  <c r="I29" i="8"/>
  <c r="G10" i="8"/>
  <c r="G11" i="8"/>
  <c r="G12" i="8"/>
  <c r="G13" i="8"/>
  <c r="G14" i="8"/>
  <c r="G15" i="8"/>
  <c r="G16" i="8"/>
  <c r="G17" i="8"/>
  <c r="G18" i="8"/>
  <c r="G19" i="8"/>
  <c r="G20" i="8"/>
  <c r="G21" i="8"/>
  <c r="G23" i="8"/>
  <c r="G24" i="8"/>
  <c r="G25" i="8"/>
  <c r="G26" i="8"/>
  <c r="G28" i="8"/>
  <c r="G29" i="8"/>
  <c r="D9" i="8"/>
  <c r="E9" i="8"/>
  <c r="F9" i="8"/>
  <c r="H9" i="8"/>
  <c r="K9" i="8"/>
  <c r="L9" i="8" s="1"/>
  <c r="N9" i="8"/>
  <c r="D22" i="8"/>
  <c r="E22" i="8"/>
  <c r="F22" i="8"/>
  <c r="H22" i="8"/>
  <c r="K22" i="8"/>
  <c r="L22" i="8" s="1"/>
  <c r="N22" i="8"/>
  <c r="O22" i="8" s="1"/>
  <c r="C22" i="8"/>
  <c r="C9" i="8"/>
  <c r="E8" i="8" l="1"/>
  <c r="O9" i="8"/>
  <c r="F8" i="8"/>
  <c r="I22" i="8"/>
  <c r="G9" i="8"/>
  <c r="G22" i="8"/>
  <c r="C8" i="8"/>
  <c r="K8" i="8"/>
  <c r="N8" i="8"/>
  <c r="D8" i="8"/>
  <c r="H8" i="8"/>
  <c r="I9" i="8"/>
  <c r="D21" i="2"/>
  <c r="G21" i="2"/>
  <c r="I21" i="2"/>
  <c r="K21" i="2"/>
  <c r="N21" i="2"/>
  <c r="K9" i="1"/>
  <c r="H9" i="1"/>
  <c r="D9" i="1"/>
  <c r="E9" i="1"/>
  <c r="F9" i="1"/>
  <c r="C9" i="1"/>
  <c r="O8" i="8" l="1"/>
  <c r="I8" i="8"/>
  <c r="G8" i="8"/>
  <c r="L8" i="8"/>
  <c r="A57" i="7"/>
  <c r="B43" i="7"/>
  <c r="A43" i="7"/>
  <c r="B42" i="7"/>
  <c r="A42" i="7"/>
  <c r="B41" i="7"/>
  <c r="A41" i="7"/>
  <c r="A40" i="7"/>
  <c r="F39" i="7"/>
  <c r="E39" i="7"/>
  <c r="D39" i="7"/>
  <c r="F38" i="7"/>
  <c r="E38" i="7"/>
  <c r="D38" i="7"/>
  <c r="C38" i="7"/>
  <c r="B38" i="7"/>
  <c r="A38" i="7"/>
  <c r="B37" i="7"/>
  <c r="A37" i="7"/>
  <c r="A36" i="7"/>
  <c r="F35" i="7"/>
  <c r="E35" i="7"/>
  <c r="D35" i="7"/>
  <c r="C35" i="7"/>
  <c r="B35" i="7"/>
  <c r="A35" i="7"/>
  <c r="F34" i="7"/>
  <c r="E34" i="7"/>
  <c r="D34" i="7"/>
  <c r="C34" i="7"/>
  <c r="B34" i="7"/>
  <c r="A34" i="7"/>
  <c r="F33" i="7"/>
  <c r="E33" i="7"/>
  <c r="D33" i="7"/>
  <c r="C33" i="7"/>
  <c r="B33" i="7"/>
  <c r="A33" i="7"/>
  <c r="F32" i="7"/>
  <c r="E32" i="7"/>
  <c r="D32" i="7"/>
  <c r="C32" i="7"/>
  <c r="B32" i="7"/>
  <c r="A32" i="7"/>
  <c r="F31" i="7"/>
  <c r="E31" i="7"/>
  <c r="D31" i="7"/>
  <c r="C31" i="7"/>
  <c r="B31" i="7"/>
  <c r="A31" i="7"/>
  <c r="A30" i="7"/>
  <c r="F29" i="7"/>
  <c r="E29" i="7"/>
  <c r="D29" i="7"/>
  <c r="C29" i="7"/>
  <c r="B29" i="7"/>
  <c r="A29" i="7"/>
  <c r="F28" i="7"/>
  <c r="E28" i="7"/>
  <c r="D28" i="7"/>
  <c r="C28" i="7"/>
  <c r="B28" i="7"/>
  <c r="A28" i="7"/>
  <c r="A27" i="7"/>
  <c r="F26" i="7"/>
  <c r="E26" i="7"/>
  <c r="D26" i="7"/>
  <c r="C26" i="7"/>
  <c r="B26" i="7"/>
  <c r="A26" i="7"/>
  <c r="A25" i="7"/>
  <c r="A24" i="7"/>
  <c r="A23" i="7"/>
  <c r="F22" i="7"/>
  <c r="E22" i="7"/>
  <c r="D22" i="7"/>
  <c r="C22" i="7"/>
  <c r="B22" i="7"/>
  <c r="A22" i="7"/>
  <c r="F21" i="7"/>
  <c r="E21" i="7"/>
  <c r="D21" i="7"/>
  <c r="C21" i="7"/>
  <c r="B21" i="7"/>
  <c r="A21" i="7"/>
  <c r="A20" i="7"/>
  <c r="F19" i="7"/>
  <c r="E19" i="7"/>
  <c r="D19" i="7"/>
  <c r="C19" i="7"/>
  <c r="B19" i="7"/>
  <c r="A19" i="7"/>
  <c r="A18" i="7"/>
  <c r="F17" i="7"/>
  <c r="E17" i="7"/>
  <c r="D17" i="7"/>
  <c r="C17" i="7"/>
  <c r="B17" i="7"/>
  <c r="A17" i="7"/>
  <c r="F16" i="7"/>
  <c r="E16" i="7"/>
  <c r="D16" i="7"/>
  <c r="C16" i="7"/>
  <c r="B16" i="7"/>
  <c r="A16" i="7"/>
  <c r="A15" i="7"/>
  <c r="F10" i="7"/>
  <c r="E10" i="7"/>
  <c r="D10" i="7"/>
  <c r="C10" i="7"/>
  <c r="B10" i="7"/>
  <c r="A10" i="7"/>
  <c r="A9" i="7"/>
  <c r="F7" i="7"/>
  <c r="E7" i="7"/>
  <c r="D7" i="7"/>
  <c r="C7" i="7"/>
  <c r="B7" i="7"/>
  <c r="A19" i="3"/>
  <c r="B19" i="3"/>
  <c r="C19" i="3"/>
  <c r="D19" i="3"/>
  <c r="E19" i="3"/>
  <c r="F19" i="3"/>
  <c r="E27" i="7" l="1"/>
  <c r="F27" i="7"/>
  <c r="B40" i="7"/>
  <c r="E20" i="7"/>
  <c r="B27" i="7"/>
  <c r="C20" i="7"/>
  <c r="B20" i="7"/>
  <c r="F20" i="7"/>
  <c r="D20" i="7"/>
  <c r="D30" i="7"/>
  <c r="E30" i="7"/>
  <c r="C30" i="7"/>
  <c r="B30" i="7"/>
  <c r="F30" i="7"/>
  <c r="C27" i="7"/>
  <c r="D27" i="7"/>
  <c r="A57" i="3"/>
  <c r="F35" i="3"/>
  <c r="F34" i="3"/>
  <c r="F33" i="3"/>
  <c r="F32" i="3"/>
  <c r="F31" i="3"/>
  <c r="F29" i="3"/>
  <c r="F28" i="3"/>
  <c r="F26" i="3"/>
  <c r="F22" i="3"/>
  <c r="F21" i="3"/>
  <c r="F17" i="3"/>
  <c r="F16" i="3"/>
  <c r="F10" i="3"/>
  <c r="E35" i="3"/>
  <c r="E34" i="3"/>
  <c r="E33" i="3"/>
  <c r="E32" i="3"/>
  <c r="E31" i="3"/>
  <c r="E29" i="3"/>
  <c r="E28" i="3"/>
  <c r="E26" i="3"/>
  <c r="E22" i="3"/>
  <c r="E21" i="3"/>
  <c r="E17" i="3"/>
  <c r="E16" i="3"/>
  <c r="E10" i="3"/>
  <c r="D35" i="3"/>
  <c r="D34" i="3"/>
  <c r="D33" i="3"/>
  <c r="D32" i="3"/>
  <c r="D31" i="3"/>
  <c r="D29" i="3"/>
  <c r="D28" i="3"/>
  <c r="D26" i="3"/>
  <c r="D22" i="3"/>
  <c r="D21" i="3"/>
  <c r="D17" i="3"/>
  <c r="D16" i="3"/>
  <c r="D10" i="3"/>
  <c r="C35" i="3"/>
  <c r="C34" i="3"/>
  <c r="C33" i="3"/>
  <c r="C32" i="3"/>
  <c r="C31" i="3"/>
  <c r="C29" i="3"/>
  <c r="C28" i="3"/>
  <c r="C26" i="3"/>
  <c r="C22" i="3"/>
  <c r="C21" i="3"/>
  <c r="C17" i="3"/>
  <c r="C16" i="3"/>
  <c r="C10" i="3"/>
  <c r="B43" i="3"/>
  <c r="B42" i="3"/>
  <c r="B41" i="3"/>
  <c r="B37" i="3"/>
  <c r="B35" i="3"/>
  <c r="B34" i="3"/>
  <c r="B33" i="3"/>
  <c r="B32" i="3"/>
  <c r="B31" i="3"/>
  <c r="B29" i="3"/>
  <c r="B28" i="3"/>
  <c r="B26" i="3"/>
  <c r="B22" i="3"/>
  <c r="B21" i="3"/>
  <c r="B17" i="3"/>
  <c r="B16" i="3"/>
  <c r="B10" i="3"/>
  <c r="B7" i="3"/>
  <c r="A22" i="3"/>
  <c r="A21" i="3"/>
  <c r="C30" i="3" l="1"/>
  <c r="B20" i="3"/>
  <c r="E30" i="3"/>
  <c r="F20" i="3"/>
  <c r="E27" i="3"/>
  <c r="D27" i="3"/>
  <c r="E20" i="3"/>
  <c r="B40" i="3"/>
  <c r="B30" i="3"/>
  <c r="F30" i="3"/>
  <c r="B27" i="3"/>
  <c r="C20" i="3"/>
  <c r="D20" i="3"/>
  <c r="D30" i="3"/>
  <c r="F27" i="3"/>
  <c r="C27" i="3"/>
  <c r="A10" i="3" l="1"/>
  <c r="F93" i="1" l="1"/>
  <c r="C43" i="7" s="1"/>
  <c r="E93" i="1"/>
  <c r="E92" i="1"/>
  <c r="D93" i="1"/>
  <c r="H93" i="1" l="1"/>
  <c r="D43" i="7" s="1"/>
  <c r="C43" i="3"/>
  <c r="K87" i="1"/>
  <c r="H87" i="1"/>
  <c r="D87" i="1"/>
  <c r="E87" i="1"/>
  <c r="K93" i="1" l="1"/>
  <c r="E43" i="7" s="1"/>
  <c r="D43" i="3"/>
  <c r="F37" i="7"/>
  <c r="E37" i="7"/>
  <c r="D37" i="7"/>
  <c r="B36" i="3" l="1"/>
  <c r="B36" i="7"/>
  <c r="N93" i="1"/>
  <c r="E43" i="3"/>
  <c r="N14" i="2"/>
  <c r="N15" i="2"/>
  <c r="N16" i="2"/>
  <c r="N17" i="2"/>
  <c r="N18" i="2"/>
  <c r="N19" i="2"/>
  <c r="N23" i="2"/>
  <c r="N24" i="2"/>
  <c r="N25" i="2"/>
  <c r="N27" i="2"/>
  <c r="N28" i="2"/>
  <c r="N29" i="2"/>
  <c r="N30" i="2"/>
  <c r="N31" i="2"/>
  <c r="N33" i="2"/>
  <c r="N34" i="2"/>
  <c r="N35" i="2"/>
  <c r="N36" i="2"/>
  <c r="N37" i="2"/>
  <c r="N38" i="2"/>
  <c r="K14" i="2"/>
  <c r="K15" i="2"/>
  <c r="K16" i="2"/>
  <c r="K17" i="2"/>
  <c r="K18" i="2"/>
  <c r="K19" i="2"/>
  <c r="K23" i="2"/>
  <c r="K24" i="2"/>
  <c r="K25" i="2"/>
  <c r="K27" i="2"/>
  <c r="K28" i="2"/>
  <c r="K29" i="2"/>
  <c r="K30" i="2"/>
  <c r="K31" i="2"/>
  <c r="K33" i="2"/>
  <c r="K34" i="2"/>
  <c r="K35" i="2"/>
  <c r="K36" i="2"/>
  <c r="K37" i="2"/>
  <c r="K38" i="2"/>
  <c r="G14" i="2"/>
  <c r="G15" i="2"/>
  <c r="G17" i="2"/>
  <c r="G18" i="2"/>
  <c r="G19" i="2"/>
  <c r="G23" i="2"/>
  <c r="G24" i="2"/>
  <c r="G25" i="2"/>
  <c r="G27" i="2"/>
  <c r="G28" i="2"/>
  <c r="G29" i="2"/>
  <c r="G30" i="2"/>
  <c r="G31" i="2"/>
  <c r="G33" i="2"/>
  <c r="G34" i="2"/>
  <c r="G35" i="2"/>
  <c r="G36" i="2"/>
  <c r="G37" i="2"/>
  <c r="G38" i="2"/>
  <c r="D14" i="2"/>
  <c r="D15" i="2"/>
  <c r="D16" i="2"/>
  <c r="D17" i="2"/>
  <c r="D18" i="2"/>
  <c r="D19" i="2"/>
  <c r="D22" i="2"/>
  <c r="D23" i="2"/>
  <c r="D24" i="2"/>
  <c r="D25" i="2"/>
  <c r="D27" i="2"/>
  <c r="D28" i="2"/>
  <c r="D29" i="2"/>
  <c r="D30" i="2"/>
  <c r="D31" i="2"/>
  <c r="D33" i="2"/>
  <c r="D34" i="2"/>
  <c r="D35" i="2"/>
  <c r="D36" i="2"/>
  <c r="D37" i="2"/>
  <c r="D38" i="2"/>
  <c r="F43" i="3" l="1"/>
  <c r="F43" i="7"/>
  <c r="B25" i="3"/>
  <c r="B38" i="3"/>
  <c r="C37" i="3" s="1"/>
  <c r="B25" i="7"/>
  <c r="B32" i="2"/>
  <c r="B26" i="2"/>
  <c r="B20" i="2" s="1"/>
  <c r="C26" i="2"/>
  <c r="C32" i="2"/>
  <c r="E32" i="2"/>
  <c r="M13" i="2"/>
  <c r="J13" i="2"/>
  <c r="F13" i="2"/>
  <c r="B12" i="2"/>
  <c r="C13" i="2"/>
  <c r="C12" i="2" s="1"/>
  <c r="E13" i="2"/>
  <c r="K13" i="2" l="1"/>
  <c r="G13" i="2"/>
  <c r="C20" i="2"/>
  <c r="D20" i="2" s="1"/>
  <c r="D26" i="2"/>
  <c r="B11" i="2"/>
  <c r="N13" i="2"/>
  <c r="D32" i="2"/>
  <c r="D13" i="2"/>
  <c r="D12" i="2"/>
  <c r="C11" i="2" l="1"/>
  <c r="O10" i="1"/>
  <c r="O15" i="1"/>
  <c r="O16" i="1"/>
  <c r="O18" i="1"/>
  <c r="O19" i="1"/>
  <c r="O20" i="1"/>
  <c r="O21" i="1"/>
  <c r="O22" i="1"/>
  <c r="O23" i="1"/>
  <c r="O24" i="1"/>
  <c r="O27" i="1"/>
  <c r="O28" i="1"/>
  <c r="O29" i="1"/>
  <c r="O30" i="1"/>
  <c r="O32" i="1"/>
  <c r="L10" i="1"/>
  <c r="L15" i="1"/>
  <c r="L16" i="1"/>
  <c r="L18" i="1"/>
  <c r="L19" i="1"/>
  <c r="L20" i="1"/>
  <c r="L21" i="1"/>
  <c r="L22" i="1"/>
  <c r="L23" i="1"/>
  <c r="L24" i="1"/>
  <c r="L27" i="1"/>
  <c r="L28" i="1"/>
  <c r="L29" i="1"/>
  <c r="L30" i="1"/>
  <c r="L32" i="1"/>
  <c r="I10" i="1"/>
  <c r="I15" i="1"/>
  <c r="I16" i="1"/>
  <c r="I17" i="1"/>
  <c r="I18" i="1"/>
  <c r="I19" i="1"/>
  <c r="I20" i="1"/>
  <c r="I21" i="1"/>
  <c r="I22" i="1"/>
  <c r="I23" i="1"/>
  <c r="I24" i="1"/>
  <c r="I27" i="1"/>
  <c r="I28" i="1"/>
  <c r="I29" i="1"/>
  <c r="I30" i="1"/>
  <c r="I32" i="1"/>
  <c r="I33" i="1"/>
  <c r="G10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2" i="1"/>
  <c r="G33" i="1"/>
  <c r="N26" i="1"/>
  <c r="K26" i="1"/>
  <c r="H26" i="1"/>
  <c r="D26" i="1"/>
  <c r="E26" i="1"/>
  <c r="F26" i="1"/>
  <c r="C26" i="1"/>
  <c r="D11" i="2" l="1"/>
  <c r="N8" i="1"/>
  <c r="L9" i="1"/>
  <c r="I26" i="1"/>
  <c r="C8" i="1"/>
  <c r="B9" i="9" s="1"/>
  <c r="L26" i="1"/>
  <c r="O26" i="1"/>
  <c r="E8" i="1"/>
  <c r="D8" i="1"/>
  <c r="I9" i="1"/>
  <c r="O9" i="1"/>
  <c r="H8" i="1"/>
  <c r="F8" i="1"/>
  <c r="G26" i="1"/>
  <c r="K8" i="1"/>
  <c r="G9" i="1"/>
  <c r="D9" i="7" l="1"/>
  <c r="F9" i="9"/>
  <c r="E9" i="7"/>
  <c r="J9" i="9"/>
  <c r="C9" i="7"/>
  <c r="C9" i="9"/>
  <c r="F9" i="7"/>
  <c r="M9" i="9"/>
  <c r="B9" i="3"/>
  <c r="B9" i="7"/>
  <c r="C9" i="2"/>
  <c r="C9" i="3"/>
  <c r="F9" i="2"/>
  <c r="D9" i="3"/>
  <c r="J9" i="2"/>
  <c r="E9" i="3"/>
  <c r="M9" i="2"/>
  <c r="F9" i="3"/>
  <c r="B9" i="2"/>
  <c r="H45" i="1"/>
  <c r="D23" i="3" l="1"/>
  <c r="D54" i="3" s="1"/>
  <c r="D23" i="7"/>
  <c r="D54" i="7" s="1"/>
  <c r="C37" i="7" l="1"/>
  <c r="F12" i="2"/>
  <c r="G12" i="2" s="1"/>
  <c r="C36" i="3" l="1"/>
  <c r="C36" i="7"/>
  <c r="K76" i="1"/>
  <c r="H76" i="1"/>
  <c r="N76" i="1"/>
  <c r="E36" i="3" l="1"/>
  <c r="E36" i="7"/>
  <c r="F36" i="3"/>
  <c r="F36" i="7"/>
  <c r="C38" i="3"/>
  <c r="D37" i="3" s="1"/>
  <c r="C25" i="3"/>
  <c r="D36" i="3"/>
  <c r="D36" i="7"/>
  <c r="C25" i="7"/>
  <c r="G42" i="1"/>
  <c r="G43" i="1"/>
  <c r="D38" i="3" l="1"/>
  <c r="E37" i="3" s="1"/>
  <c r="E38" i="3" s="1"/>
  <c r="F37" i="3" s="1"/>
  <c r="F38" i="3" s="1"/>
  <c r="F25" i="3"/>
  <c r="E25" i="3"/>
  <c r="D25" i="7"/>
  <c r="F25" i="7"/>
  <c r="D25" i="3"/>
  <c r="E25" i="7"/>
  <c r="G8" i="1"/>
  <c r="H35" i="1"/>
  <c r="H34" i="1" s="1"/>
  <c r="D15" i="7" l="1"/>
  <c r="D18" i="7" s="1"/>
  <c r="D24" i="7" s="1"/>
  <c r="D53" i="7" s="1"/>
  <c r="F10" i="9"/>
  <c r="F10" i="2"/>
  <c r="D15" i="3"/>
  <c r="D18" i="3" s="1"/>
  <c r="D49" i="7" l="1"/>
  <c r="D51" i="7" s="1"/>
  <c r="F39" i="9"/>
  <c r="F8" i="9"/>
  <c r="D24" i="3"/>
  <c r="D53" i="3" s="1"/>
  <c r="D49" i="3"/>
  <c r="F39" i="3"/>
  <c r="E39" i="3"/>
  <c r="D39" i="3"/>
  <c r="C7" i="3"/>
  <c r="D7" i="3"/>
  <c r="E7" i="3"/>
  <c r="F7" i="3"/>
  <c r="D52" i="7" l="1"/>
  <c r="D55" i="7" s="1"/>
  <c r="F40" i="9"/>
  <c r="D52" i="3"/>
  <c r="D55" i="3" s="1"/>
  <c r="D51" i="3"/>
  <c r="A43" i="3"/>
  <c r="A42" i="3"/>
  <c r="A41" i="3"/>
  <c r="A40" i="3"/>
  <c r="A38" i="3"/>
  <c r="A37" i="3"/>
  <c r="A36" i="3"/>
  <c r="A29" i="3"/>
  <c r="A30" i="3"/>
  <c r="A31" i="3"/>
  <c r="A32" i="3"/>
  <c r="A33" i="3"/>
  <c r="A34" i="3"/>
  <c r="A35" i="3"/>
  <c r="A28" i="3"/>
  <c r="A27" i="3"/>
  <c r="A26" i="3"/>
  <c r="A25" i="3"/>
  <c r="A24" i="3"/>
  <c r="A23" i="3"/>
  <c r="A20" i="3"/>
  <c r="A18" i="3"/>
  <c r="A17" i="3"/>
  <c r="A16" i="3"/>
  <c r="A15" i="3"/>
  <c r="A9" i="3"/>
  <c r="F67" i="1" l="1"/>
  <c r="E67" i="1"/>
  <c r="E91" i="1" s="1"/>
  <c r="C67" i="1"/>
  <c r="C70" i="1" l="1"/>
  <c r="C65" i="1" s="1"/>
  <c r="D70" i="1"/>
  <c r="E70" i="1"/>
  <c r="E65" i="1" s="1"/>
  <c r="F65" i="1"/>
  <c r="H70" i="1"/>
  <c r="K70" i="1"/>
  <c r="N70" i="1"/>
  <c r="D67" i="1"/>
  <c r="D65" i="1" s="1"/>
  <c r="H67" i="1"/>
  <c r="K67" i="1"/>
  <c r="N67" i="1"/>
  <c r="N65" i="1" l="1"/>
  <c r="K65" i="1"/>
  <c r="H65" i="1"/>
  <c r="D90" i="1" l="1"/>
  <c r="G47" i="1"/>
  <c r="I47" i="1"/>
  <c r="L47" i="1"/>
  <c r="O47" i="1"/>
  <c r="O63" i="1" l="1"/>
  <c r="L63" i="1"/>
  <c r="I63" i="1"/>
  <c r="G63" i="1"/>
  <c r="L49" i="1" l="1"/>
  <c r="G49" i="1"/>
  <c r="E45" i="1"/>
  <c r="D45" i="1"/>
  <c r="C45" i="1"/>
  <c r="B23" i="7" s="1"/>
  <c r="B54" i="7" s="1"/>
  <c r="F45" i="1"/>
  <c r="O62" i="1"/>
  <c r="I62" i="1"/>
  <c r="L46" i="1"/>
  <c r="G46" i="1"/>
  <c r="L50" i="1"/>
  <c r="L52" i="1"/>
  <c r="O53" i="1"/>
  <c r="I53" i="1"/>
  <c r="L54" i="1"/>
  <c r="O55" i="1"/>
  <c r="I55" i="1"/>
  <c r="O56" i="1"/>
  <c r="O57" i="1"/>
  <c r="I57" i="1"/>
  <c r="L58" i="1"/>
  <c r="N45" i="1"/>
  <c r="K45" i="1"/>
  <c r="O50" i="1"/>
  <c r="I50" i="1"/>
  <c r="O51" i="1"/>
  <c r="O52" i="1"/>
  <c r="I52" i="1"/>
  <c r="L53" i="1"/>
  <c r="G53" i="1"/>
  <c r="O54" i="1"/>
  <c r="I54" i="1"/>
  <c r="L55" i="1"/>
  <c r="L57" i="1"/>
  <c r="O58" i="1"/>
  <c r="I58" i="1"/>
  <c r="O46" i="1"/>
  <c r="L62" i="1"/>
  <c r="I46" i="1"/>
  <c r="I56" i="1"/>
  <c r="G57" i="1"/>
  <c r="G56" i="1"/>
  <c r="G55" i="1"/>
  <c r="G54" i="1"/>
  <c r="G52" i="1"/>
  <c r="G51" i="1"/>
  <c r="G50" i="1"/>
  <c r="L56" i="1"/>
  <c r="L51" i="1"/>
  <c r="I51" i="1"/>
  <c r="I49" i="1"/>
  <c r="O49" i="1"/>
  <c r="G62" i="1"/>
  <c r="G58" i="1"/>
  <c r="C23" i="7" l="1"/>
  <c r="C54" i="7" s="1"/>
  <c r="C43" i="2"/>
  <c r="F23" i="3"/>
  <c r="F54" i="3" s="1"/>
  <c r="F23" i="7"/>
  <c r="F54" i="7" s="1"/>
  <c r="E23" i="3"/>
  <c r="E54" i="3" s="1"/>
  <c r="E23" i="7"/>
  <c r="E54" i="7" s="1"/>
  <c r="C23" i="3"/>
  <c r="C54" i="3" s="1"/>
  <c r="B43" i="2"/>
  <c r="B23" i="3"/>
  <c r="B54" i="3" s="1"/>
  <c r="O45" i="1"/>
  <c r="L45" i="1"/>
  <c r="G45" i="1"/>
  <c r="I45" i="1"/>
  <c r="F8" i="2"/>
  <c r="F32" i="2" l="1"/>
  <c r="G32" i="2" s="1"/>
  <c r="M26" i="2"/>
  <c r="J26" i="2"/>
  <c r="F26" i="2"/>
  <c r="E26" i="2"/>
  <c r="M22" i="2"/>
  <c r="J22" i="2"/>
  <c r="F22" i="2"/>
  <c r="G22" i="2" s="1"/>
  <c r="E22" i="2"/>
  <c r="E12" i="2"/>
  <c r="I12" i="2" s="1"/>
  <c r="E20" i="2" l="1"/>
  <c r="K22" i="2"/>
  <c r="K26" i="2"/>
  <c r="E11" i="2"/>
  <c r="E40" i="2" s="1"/>
  <c r="I26" i="2"/>
  <c r="G26" i="2"/>
  <c r="N22" i="2"/>
  <c r="N26" i="2"/>
  <c r="I22" i="2"/>
  <c r="F20" i="2"/>
  <c r="G20" i="2" s="1"/>
  <c r="M32" i="2"/>
  <c r="J32" i="2"/>
  <c r="K32" i="2" s="1"/>
  <c r="I31" i="2"/>
  <c r="I30" i="2"/>
  <c r="I29" i="2"/>
  <c r="I28" i="2"/>
  <c r="I27" i="2"/>
  <c r="I25" i="2"/>
  <c r="I24" i="2"/>
  <c r="I23" i="2"/>
  <c r="M20" i="2"/>
  <c r="J20" i="2"/>
  <c r="I19" i="2"/>
  <c r="I18" i="2"/>
  <c r="I17" i="2"/>
  <c r="I15" i="2"/>
  <c r="I14" i="2"/>
  <c r="I13" i="2"/>
  <c r="M12" i="2"/>
  <c r="J12" i="2"/>
  <c r="K12" i="2" s="1"/>
  <c r="E39" i="2" l="1"/>
  <c r="K20" i="2"/>
  <c r="N32" i="2"/>
  <c r="N12" i="2"/>
  <c r="N20" i="2"/>
  <c r="M11" i="2"/>
  <c r="F11" i="2"/>
  <c r="G11" i="2" s="1"/>
  <c r="J11" i="2"/>
  <c r="I20" i="2"/>
  <c r="M43" i="2" l="1"/>
  <c r="N11" i="2"/>
  <c r="J43" i="2"/>
  <c r="K11" i="2"/>
  <c r="I11" i="2"/>
  <c r="F43" i="2"/>
  <c r="F39" i="2"/>
  <c r="F40" i="2"/>
  <c r="O36" i="1" l="1"/>
  <c r="O37" i="1"/>
  <c r="O38" i="1"/>
  <c r="O39" i="1"/>
  <c r="L36" i="1"/>
  <c r="L37" i="1"/>
  <c r="L38" i="1"/>
  <c r="L39" i="1"/>
  <c r="I36" i="1"/>
  <c r="I37" i="1"/>
  <c r="I38" i="1"/>
  <c r="I39" i="1"/>
  <c r="G36" i="1"/>
  <c r="G37" i="1"/>
  <c r="G38" i="1"/>
  <c r="G39" i="1"/>
  <c r="C35" i="1"/>
  <c r="C34" i="1" s="1"/>
  <c r="B10" i="9" s="1"/>
  <c r="D35" i="1"/>
  <c r="D34" i="1" s="1"/>
  <c r="E35" i="1"/>
  <c r="E34" i="1" s="1"/>
  <c r="F35" i="1"/>
  <c r="F34" i="1" s="1"/>
  <c r="C10" i="9" s="1"/>
  <c r="K35" i="1"/>
  <c r="N35" i="1"/>
  <c r="E44" i="1" l="1"/>
  <c r="E64" i="1" s="1"/>
  <c r="C39" i="9"/>
  <c r="C8" i="9"/>
  <c r="C40" i="9" s="1"/>
  <c r="B39" i="9"/>
  <c r="B8" i="9"/>
  <c r="B40" i="9" s="1"/>
  <c r="B15" i="3"/>
  <c r="B18" i="3" s="1"/>
  <c r="B24" i="3" s="1"/>
  <c r="B53" i="3" s="1"/>
  <c r="B15" i="7"/>
  <c r="B18" i="7" s="1"/>
  <c r="C15" i="3"/>
  <c r="C18" i="3" s="1"/>
  <c r="C49" i="3" s="1"/>
  <c r="C15" i="7"/>
  <c r="C18" i="7" s="1"/>
  <c r="D44" i="1"/>
  <c r="C44" i="1"/>
  <c r="C64" i="1" s="1"/>
  <c r="B10" i="2"/>
  <c r="F44" i="1"/>
  <c r="F64" i="1" s="1"/>
  <c r="C10" i="2"/>
  <c r="K34" i="1"/>
  <c r="J10" i="9" s="1"/>
  <c r="N34" i="1"/>
  <c r="M10" i="9" s="1"/>
  <c r="G35" i="1"/>
  <c r="L35" i="1"/>
  <c r="O35" i="1"/>
  <c r="I35" i="1"/>
  <c r="C24" i="3" l="1"/>
  <c r="C53" i="3" s="1"/>
  <c r="B49" i="3"/>
  <c r="B50" i="3" s="1"/>
  <c r="M39" i="9"/>
  <c r="M8" i="9"/>
  <c r="M40" i="9" s="1"/>
  <c r="D40" i="9"/>
  <c r="G40" i="9"/>
  <c r="J39" i="9"/>
  <c r="K39" i="9" s="1"/>
  <c r="J8" i="9"/>
  <c r="J40" i="9" s="1"/>
  <c r="K40" i="9" s="1"/>
  <c r="D39" i="9"/>
  <c r="G39" i="9"/>
  <c r="E15" i="3"/>
  <c r="E18" i="3" s="1"/>
  <c r="E24" i="3" s="1"/>
  <c r="E53" i="3" s="1"/>
  <c r="E15" i="7"/>
  <c r="E18" i="7" s="1"/>
  <c r="B49" i="7"/>
  <c r="B24" i="7"/>
  <c r="B53" i="7" s="1"/>
  <c r="C49" i="7"/>
  <c r="C24" i="7"/>
  <c r="C53" i="7" s="1"/>
  <c r="F15" i="3"/>
  <c r="F18" i="3" s="1"/>
  <c r="F49" i="3" s="1"/>
  <c r="F15" i="7"/>
  <c r="F18" i="7" s="1"/>
  <c r="C52" i="3"/>
  <c r="C55" i="3" s="1"/>
  <c r="C51" i="3"/>
  <c r="B52" i="3"/>
  <c r="B55" i="3" s="1"/>
  <c r="D64" i="1"/>
  <c r="C39" i="2"/>
  <c r="G39" i="2" s="1"/>
  <c r="C8" i="2"/>
  <c r="M10" i="2"/>
  <c r="B39" i="2"/>
  <c r="B8" i="2"/>
  <c r="J10" i="2"/>
  <c r="L34" i="1"/>
  <c r="G34" i="1"/>
  <c r="I34" i="1"/>
  <c r="O34" i="1"/>
  <c r="H44" i="1"/>
  <c r="F42" i="2" s="1"/>
  <c r="K44" i="1"/>
  <c r="I8" i="1"/>
  <c r="L8" i="1"/>
  <c r="E49" i="3" l="1"/>
  <c r="E52" i="3" s="1"/>
  <c r="E55" i="3" s="1"/>
  <c r="N40" i="9"/>
  <c r="N39" i="9"/>
  <c r="F24" i="3"/>
  <c r="F53" i="3" s="1"/>
  <c r="E24" i="7"/>
  <c r="E53" i="7" s="1"/>
  <c r="E49" i="7"/>
  <c r="C52" i="7"/>
  <c r="C55" i="7" s="1"/>
  <c r="C51" i="7"/>
  <c r="F49" i="7"/>
  <c r="F24" i="7"/>
  <c r="F53" i="7" s="1"/>
  <c r="B52" i="7"/>
  <c r="B55" i="7" s="1"/>
  <c r="B50" i="7"/>
  <c r="B51" i="7"/>
  <c r="F52" i="3"/>
  <c r="F51" i="3"/>
  <c r="B51" i="3"/>
  <c r="D39" i="2"/>
  <c r="J8" i="2"/>
  <c r="J39" i="2"/>
  <c r="K39" i="2" s="1"/>
  <c r="M8" i="2"/>
  <c r="M39" i="2"/>
  <c r="B42" i="2"/>
  <c r="B40" i="2"/>
  <c r="C42" i="2"/>
  <c r="C40" i="2"/>
  <c r="G40" i="2" s="1"/>
  <c r="I44" i="1"/>
  <c r="G44" i="1"/>
  <c r="K64" i="1"/>
  <c r="L44" i="1"/>
  <c r="H64" i="1"/>
  <c r="E51" i="3" l="1"/>
  <c r="F55" i="3"/>
  <c r="E52" i="7"/>
  <c r="E55" i="7" s="1"/>
  <c r="E51" i="7"/>
  <c r="F52" i="7"/>
  <c r="F55" i="7" s="1"/>
  <c r="F51" i="7"/>
  <c r="N39" i="2"/>
  <c r="D40" i="2"/>
  <c r="M40" i="2"/>
  <c r="J42" i="2"/>
  <c r="J40" i="2"/>
  <c r="K40" i="2" s="1"/>
  <c r="I64" i="1"/>
  <c r="L64" i="1"/>
  <c r="G64" i="1"/>
  <c r="N40" i="2" l="1"/>
  <c r="O8" i="1" l="1"/>
  <c r="N44" i="1"/>
  <c r="O44" i="1" l="1"/>
  <c r="M42" i="2"/>
  <c r="N64" i="1"/>
  <c r="O64" i="1" l="1"/>
  <c r="C41" i="3" l="1"/>
  <c r="C41" i="7"/>
  <c r="D41" i="3" l="1"/>
  <c r="D41" i="7"/>
  <c r="K91" i="1"/>
  <c r="E41" i="3" l="1"/>
  <c r="E41" i="7"/>
  <c r="N91" i="1"/>
  <c r="F41" i="3" l="1"/>
  <c r="F41" i="7"/>
  <c r="C42" i="7"/>
  <c r="C40" i="7" s="1"/>
  <c r="C50" i="7" s="1"/>
  <c r="C42" i="3" l="1"/>
  <c r="C40" i="3" s="1"/>
  <c r="C50" i="3" s="1"/>
  <c r="D42" i="3" l="1"/>
  <c r="D40" i="3" s="1"/>
  <c r="D50" i="3" s="1"/>
  <c r="D42" i="7"/>
  <c r="D40" i="7" s="1"/>
  <c r="D50" i="7" s="1"/>
  <c r="K92" i="1"/>
  <c r="E42" i="3" l="1"/>
  <c r="E40" i="3" s="1"/>
  <c r="E50" i="3" s="1"/>
  <c r="E42" i="7"/>
  <c r="E40" i="7" s="1"/>
  <c r="E50" i="7" s="1"/>
  <c r="K90" i="1"/>
  <c r="N92" i="1"/>
  <c r="F42" i="3" l="1"/>
  <c r="F40" i="3" s="1"/>
  <c r="F50" i="3" s="1"/>
  <c r="F42" i="7"/>
  <c r="F40" i="7" s="1"/>
  <c r="F50" i="7" s="1"/>
  <c r="N9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Якшигулова Зарина Шамилевна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Якшигулова Зарина Шамилевна: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Работники казенных учреждений входят в общий объем ФОТ, но в том числе не показывать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Якшигулова Зарина Шамилевна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Якшигулова Зарина Шамилевна: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Работники казенных учреждений входят в общий объем ФОТ, но в том числе не показывать</t>
        </r>
      </text>
    </comment>
  </commentList>
</comments>
</file>

<file path=xl/sharedStrings.xml><?xml version="1.0" encoding="utf-8"?>
<sst xmlns="http://schemas.openxmlformats.org/spreadsheetml/2006/main" count="754" uniqueCount="292">
  <si>
    <t>ИТОГО ДОХОДОВ</t>
  </si>
  <si>
    <t>НАЛОГОВЫЕ И НЕНАЛОГОВЫЕ ДОХОДЫ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</si>
  <si>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</si>
  <si>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</si>
  <si>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</si>
  <si>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</si>
  <si>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 на имущество физических лиц</t>
  </si>
  <si>
    <t>Налог на имущество организаций</t>
  </si>
  <si>
    <t>Земельный налог</t>
  </si>
  <si>
    <t>Налог на добычу полезных ископаемых</t>
  </si>
  <si>
    <t>БЕЗВОЗМЕЗДНЫЕ ПОСТУПЛЕНИЯ</t>
  </si>
  <si>
    <t>Безвозмездные поступления от других бюджетов бюджетной системы Российской Федерации, всего</t>
  </si>
  <si>
    <t>Субвенции</t>
  </si>
  <si>
    <t>Иные межбюджетные трансферты</t>
  </si>
  <si>
    <t>Раздел I. Социально-значимые расходы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</si>
  <si>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</si>
  <si>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муниципальных органов</t>
  </si>
  <si>
    <t>работников автономных и бюджетных учреждений</t>
  </si>
  <si>
    <t>Стипендии</t>
  </si>
  <si>
    <t>Социальные выплаты гражданам</t>
  </si>
  <si>
    <t>Расходы на обязательное медицинское страхование неработающего населения</t>
  </si>
  <si>
    <t>Раздел II. Первоочередные расходы</t>
  </si>
  <si>
    <t>Расходы на обслуживание мун.долга</t>
  </si>
  <si>
    <t xml:space="preserve">Расходы на первоочередные нужды, из них:                   </t>
  </si>
  <si>
    <t>Иные выплаты</t>
  </si>
  <si>
    <t>Иные закупки товаров, работ и услуг для обеспечения муниципальных нужд (за исключением закупки товаров, работ, услуг в целях капитального ремонта муниципального имущества</t>
  </si>
  <si>
    <t>Публичные нормативные выплаты гражданам несоциального характера</t>
  </si>
  <si>
    <t>Расходы на прочие нужды, из них: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</si>
  <si>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</si>
  <si>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муниципальных учреждений)</t>
  </si>
  <si>
    <t>Субсидии юридическим лицам (кроме некоммерческих организаций)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</si>
  <si>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</si>
  <si>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</si>
  <si>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Раздел III. Расходы</t>
  </si>
  <si>
    <t xml:space="preserve">Капитальные вложения в объекты недвижимого имущества муниципальной собственности                                                                                                                                              </t>
  </si>
  <si>
    <t>Закупка товаров, работ, услуг в целях капитального ремонта муниципального имущества</t>
  </si>
  <si>
    <t>Премии и гранты</t>
  </si>
  <si>
    <t>Исполнение муниципальных гарантий без права регрессивного требования гаранта к принципалу или уступки гаранту прав</t>
  </si>
  <si>
    <t>Резервные средства</t>
  </si>
  <si>
    <t>Другие расходы (за искл. групп 1, 2 и 3.1)</t>
  </si>
  <si>
    <t>Профицит (+)/дефицит (-)</t>
  </si>
  <si>
    <t>ИТОГО ИСТОЧНИКИ ФИНАНСИРОВАНИЯ ДЕФИЦИТОВ БЮДЖЕТОВ</t>
  </si>
  <si>
    <t>Долговые обязательства в цен.бумагах</t>
  </si>
  <si>
    <t xml:space="preserve"> - погашение бюджетных кредитов</t>
  </si>
  <si>
    <t>Кредиты, полученные от кредитных организаций</t>
  </si>
  <si>
    <t xml:space="preserve"> - погашение кредитов от кредитных организаций</t>
  </si>
  <si>
    <t>Исполнение муниципальных гарантий</t>
  </si>
  <si>
    <t>Акции и иные формы участия в капитале</t>
  </si>
  <si>
    <t>Прочие источники финансирования дефицита бюджета</t>
  </si>
  <si>
    <t>Изменение остатков средств бюджета</t>
  </si>
  <si>
    <t>Показатели</t>
  </si>
  <si>
    <t>% от потребности</t>
  </si>
  <si>
    <t>ИТОГО РАСХОДЫ</t>
  </si>
  <si>
    <t>x</t>
  </si>
  <si>
    <t>Безвозмездные поступления</t>
  </si>
  <si>
    <t>ВСЕГО ДОХОДОВ</t>
  </si>
  <si>
    <t>(тыс.рублей)</t>
  </si>
  <si>
    <t xml:space="preserve">Наименование кода вида доходов </t>
  </si>
  <si>
    <t>Налог,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</si>
  <si>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</si>
  <si>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</si>
  <si>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</si>
  <si>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</si>
  <si>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</si>
  <si>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</si>
  <si>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</si>
  <si>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</si>
  <si>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Дотации</t>
  </si>
  <si>
    <t>Прочие безвозмездные поступления</t>
  </si>
  <si>
    <t>Субсидии</t>
  </si>
  <si>
    <t>бюджетные кредиты</t>
  </si>
  <si>
    <t>банковские кредиты</t>
  </si>
  <si>
    <t>муниципальные гарантии</t>
  </si>
  <si>
    <t>3. Муниципальный долг (верхний предел)</t>
  </si>
  <si>
    <t>Отв. исполнитель ФИО, тел.</t>
  </si>
  <si>
    <t>Баева Айгуль Римовна, ведущий специалист отдела гос.долга и кредита, 8 (347) 280-96-26</t>
  </si>
  <si>
    <t>Налоговые доходы</t>
  </si>
  <si>
    <t>Неналоговые доходы</t>
  </si>
  <si>
    <t>Таблица 2</t>
  </si>
  <si>
    <t>Таблица 1</t>
  </si>
  <si>
    <t>Бюджетные кредиты, полученные из других бюджетов</t>
  </si>
  <si>
    <t>ВСЕГО РАСХОДОВ</t>
  </si>
  <si>
    <t>Дефицит (профицит)</t>
  </si>
  <si>
    <t>Налоговые и неналоговые доходы, в том числе:</t>
  </si>
  <si>
    <t>Итого расходов без учёта безвозмездных поступлений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</si>
  <si>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</si>
  <si>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</si>
  <si>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</si>
  <si>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</si>
  <si>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</si>
  <si>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</si>
  <si>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</si>
  <si>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</si>
  <si>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</si>
  <si>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</si>
  <si>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</si>
  <si>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</si>
  <si>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ДОЛГА</t>
  </si>
  <si>
    <t>Проект бюджета 
на 2025 год</t>
  </si>
  <si>
    <t>Якшигулова Зарина Шамилевна, главный специалист-эксперт отдела МБОсМБ, 8(347)280-95-01</t>
  </si>
  <si>
    <t>Х</t>
  </si>
  <si>
    <t xml:space="preserve"> на 01.01.2026</t>
  </si>
  <si>
    <t>Остаток на начало периода</t>
  </si>
  <si>
    <t>Остаток на конец периода</t>
  </si>
  <si>
    <t xml:space="preserve"> - привлечение бюджетных кредитов</t>
  </si>
  <si>
    <t xml:space="preserve"> - привлечение кредитов от кредитных организаций</t>
  </si>
  <si>
    <t>Проект бюджета 
на 2026 год</t>
  </si>
  <si>
    <t>Объем заимствований (ст. 106 БК РФ), %</t>
  </si>
  <si>
    <t>ВПД (пункт 3 ст.107 БК РФ), %</t>
  </si>
  <si>
    <t>ВПМГ (пункт 3 ст.107 БК РФ), %</t>
  </si>
  <si>
    <t>Размер дефицита местного бюджета (пункт 3 ст.92.1 БК РФ), %</t>
  </si>
  <si>
    <t>Обслуживание муниципального долга (ст.111 БК РФ), %</t>
  </si>
  <si>
    <t>≤ 10%</t>
  </si>
  <si>
    <t>≤ 100%</t>
  </si>
  <si>
    <t>≤ 5%</t>
  </si>
  <si>
    <t>Допнормативы отчислений в бюджеты МР и ГО РБ от НДФЛ 
(в соответствии со ст.58 и ст.138 БК РФ)</t>
  </si>
  <si>
    <t>Норма 
БК РФ</t>
  </si>
  <si>
    <t>ОМД (пункт 5 ст.107 БК РФ), для МР-13, ГО-15</t>
  </si>
  <si>
    <t>Проверка основных параметров проекта бюджета МР в части соблюдения ограничений, установленных БК РФ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</si>
  <si>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</si>
  <si>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</si>
  <si>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ГОСУДАРСТВЕННЫХ (МУНИЦИПАЛЬНЫХ) ОРГАНИЗАЦИЙ (2030000000)</t>
  </si>
  <si>
    <t>Условно утвержденные расходы</t>
  </si>
  <si>
    <t>на 01.01.2024</t>
  </si>
  <si>
    <t xml:space="preserve"> на 01.01.2027</t>
  </si>
  <si>
    <t>Первоначальный утвержденный бюджет 
на 2024 год</t>
  </si>
  <si>
    <t>Уточненный план 
на 01.10.2024 года</t>
  </si>
  <si>
    <t>Оценка исполнения 
бюджета за 2024 год</t>
  </si>
  <si>
    <t>Темп роста / снижения 
показателей оценки за 2024 год 
к факту 2023 года, %</t>
  </si>
  <si>
    <t>Темп роста / снижения 
показателей проекта 2025  года 
к оценке 2024 года, %</t>
  </si>
  <si>
    <t>Исчисленная потребность 
на 2025 год</t>
  </si>
  <si>
    <t>Проект бюджета 
на 2027 год</t>
  </si>
  <si>
    <t>Приложение № 1
к письму Министерства финансов 
Республики Башкортостан 
от___октября 2024 года № М16-03-13-</t>
  </si>
  <si>
    <t>в том числе резервные фонды</t>
  </si>
  <si>
    <t>Остатки целевых средств бюджетов за счет межбюджетных трансфертов из других бюджетов бюджетной системы Российской Федерации</t>
  </si>
  <si>
    <t>Остатки средств за счет безвозмездных поступлений от юридических лиц, за исключением государственных (муниципальных) организаций</t>
  </si>
  <si>
    <t>Остатки средств дорожных фондов</t>
  </si>
  <si>
    <t>1.1</t>
  </si>
  <si>
    <t>1.2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</si>
  <si>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</si>
  <si>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</si>
  <si>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</si>
  <si>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</si>
  <si>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</si>
  <si>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</si>
  <si>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</si>
  <si>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</si>
  <si>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</si>
  <si>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</si>
  <si>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</si>
  <si>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</si>
  <si>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</si>
  <si>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</si>
  <si>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</si>
  <si>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</si>
  <si>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Прочие налоговые доходы</t>
  </si>
  <si>
    <t>1.2.1</t>
  </si>
  <si>
    <t>1.2.2</t>
  </si>
  <si>
    <t>1.2.3</t>
  </si>
  <si>
    <t>1.2.4</t>
  </si>
  <si>
    <t>1.2.5</t>
  </si>
  <si>
    <t>1.2.6</t>
  </si>
  <si>
    <t>1.2.7</t>
  </si>
  <si>
    <t>2</t>
  </si>
  <si>
    <t>2.1</t>
  </si>
  <si>
    <t>2.1.1</t>
  </si>
  <si>
    <t>2.1.2</t>
  </si>
  <si>
    <t>2.1.3</t>
  </si>
  <si>
    <t>2.1.4</t>
  </si>
  <si>
    <t>2.2</t>
  </si>
  <si>
    <t>2.3</t>
  </si>
  <si>
    <t>2.4</t>
  </si>
  <si>
    <t>2.5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</si>
  <si>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</si>
  <si>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</si>
  <si>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</si>
  <si>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</si>
  <si>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</si>
  <si>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</si>
  <si>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</si>
  <si>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</si>
  <si>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</si>
  <si>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</si>
  <si>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</si>
  <si>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</si>
  <si>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</si>
  <si>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</si>
  <si>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</si>
  <si>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</si>
  <si>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5</t>
  </si>
  <si>
    <t>6</t>
  </si>
  <si>
    <t>4.1.1</t>
  </si>
  <si>
    <t>6.1</t>
  </si>
  <si>
    <t>6.2</t>
  </si>
  <si>
    <t>6.3</t>
  </si>
  <si>
    <t>6.4</t>
  </si>
  <si>
    <t>6.5</t>
  </si>
  <si>
    <t>6.6</t>
  </si>
  <si>
    <t>6.7</t>
  </si>
  <si>
    <t>6.2.1</t>
  </si>
  <si>
    <t>6.2.2</t>
  </si>
  <si>
    <t>6.3.1</t>
  </si>
  <si>
    <t>6.3.2</t>
  </si>
  <si>
    <t>6.7.1</t>
  </si>
  <si>
    <t>6.7.2</t>
  </si>
  <si>
    <t>Остатки средств за счет дотаций из федерального бюджета</t>
  </si>
  <si>
    <t>Остатки средств на оплату заключенных от имени муниципального образования муниципальных контрактов на поставку товаров, выполнение работ, оказание услуг (по переходящим обязательствам)</t>
  </si>
  <si>
    <t>Остатки средств от платы за негативное воздействие на окружающую среду</t>
  </si>
  <si>
    <t>7</t>
  </si>
  <si>
    <t>7.1</t>
  </si>
  <si>
    <t>7.2</t>
  </si>
  <si>
    <t>7.3</t>
  </si>
  <si>
    <t>казенных учреждений</t>
  </si>
  <si>
    <t>Исполнение 
за 2023 год</t>
  </si>
  <si>
    <t>ПРОВЕРКА РАСХОДОВ</t>
  </si>
  <si>
    <t>ПРОВЕРКА ДОХОДОВ</t>
  </si>
  <si>
    <t>х</t>
  </si>
  <si>
    <t>6.7.1.1</t>
  </si>
  <si>
    <t>6.7.1.2</t>
  </si>
  <si>
    <t>6.7.1.2.1</t>
  </si>
  <si>
    <t>6.7.1.2.2</t>
  </si>
  <si>
    <t>6.7.1.2.3</t>
  </si>
  <si>
    <t>6.7.1.2.4</t>
  </si>
  <si>
    <t>6.7.1.2.5</t>
  </si>
  <si>
    <t>6.7.1.2.6</t>
  </si>
  <si>
    <t>Причины отклонений 
более 10 % 
проекта 2025 года 
от оценки 
2024 года</t>
  </si>
  <si>
    <t>Темп роста / снижения 
показателей 
проекта 2025  года 
к оценке 
2024 года, %</t>
  </si>
  <si>
    <t>Темп роста / снижения 
показателей 
проекта 2026 года 
к проекту 
2025 года, %</t>
  </si>
  <si>
    <t>Причины отклонений 
более 10 % 
проекта 2026 года 
от проекта 
2025 года</t>
  </si>
  <si>
    <t>Темп роста / снижения 
показателей 
проекта 2027 года 
к проекту 
2026 года, %</t>
  </si>
  <si>
    <t>Причины отклонений 
более 10 % 
проекта 2027 года 
от проекта 
2026 года</t>
  </si>
  <si>
    <t>Причины отклонений более 10 % 
проекта 2025 года 
от оценки 2024 года</t>
  </si>
  <si>
    <t>Темп роста / снижения 
показателей проекта 2026 года 
к проекту 2025 года, %</t>
  </si>
  <si>
    <t>Причины отклонений более 10 % 
проекта 2026 года 
от проекта 2025 года</t>
  </si>
  <si>
    <t>Темп роста / снижения 
показателей проекта 2027 года 
к проекту 2026 года, %</t>
  </si>
  <si>
    <t>Причины отклонений более 10 % 
проекта 2027 года 
от проекта 2026 года</t>
  </si>
  <si>
    <t>Другие остатки (свободные)</t>
  </si>
  <si>
    <t>Остатки средств местного бюджета (13 тип средств)</t>
  </si>
  <si>
    <r>
      <t xml:space="preserve">Оценка исполнения 
бюджета за 2024 год </t>
    </r>
    <r>
      <rPr>
        <b/>
        <sz val="18"/>
        <color theme="1"/>
        <rFont val="Times New Roman"/>
        <family val="1"/>
        <charset val="204"/>
      </rPr>
      <t>*</t>
    </r>
  </si>
  <si>
    <t>* - Дефицит бюджета муниципального района (городского округа) должен быть обеспечен источниками финансирования дефицита бюджета!</t>
  </si>
  <si>
    <t>Проект бюджета 
на 2025 год **</t>
  </si>
  <si>
    <t>Проект бюджета 
на 2026 год **</t>
  </si>
  <si>
    <t>Проект бюджета 
на 2027 год**</t>
  </si>
  <si>
    <t>** - Обеспечить строгое соответствие показателей, отраженных в Основных параметрах приложениям к решению о бюджете муниципального района (городского округа) (особенно в части ИФДБ)!</t>
  </si>
  <si>
    <t>6.7.1.2.7</t>
  </si>
  <si>
    <t>6.7.1.2.8</t>
  </si>
  <si>
    <t>… (добавляется при необходимости)</t>
  </si>
  <si>
    <t>на 01.01.2025</t>
  </si>
  <si>
    <t xml:space="preserve"> на 01.01.2028</t>
  </si>
  <si>
    <t>4.1.2</t>
  </si>
  <si>
    <t>в том числе исполнение муниципальных гарантий без права регрессивного требования гаранта к принципалу или уступки гаранту прав</t>
  </si>
  <si>
    <t>Обслуживание государственного (муниципального) внутреннего долга</t>
  </si>
  <si>
    <t>Обслуживание государственного (муниципального) внешнего долга</t>
  </si>
  <si>
    <t>4.12.1</t>
  </si>
  <si>
    <t>4.12.2</t>
  </si>
  <si>
    <t xml:space="preserve"> на 01.01.2024</t>
  </si>
  <si>
    <t xml:space="preserve"> на 01.01.2025</t>
  </si>
  <si>
    <t>Основные параметры проекта бюджета муниципального района</t>
  </si>
  <si>
    <t>Республики Башкортостан на 2025 год и на плановый период 2026 и 2027 годов</t>
  </si>
  <si>
    <t>(наименование района)</t>
  </si>
  <si>
    <t>Таблица 3</t>
  </si>
  <si>
    <t>(наименованиегородского округа)</t>
  </si>
  <si>
    <t>Основные параметры проекта бюджета городского округа</t>
  </si>
  <si>
    <t>Таблица 4</t>
  </si>
  <si>
    <t>Проверка Дт</t>
  </si>
  <si>
    <t>Налог на доходы физических лиц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</si>
  <si>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( 1 01 02040 01 0000 110)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</si>
  <si>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(1 01 02080 01 0000 110)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</si>
  <si>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
(1 01 02100 01 0000 110)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</si>
  <si>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(1 01 02140 01 0000 110)</t>
  </si>
  <si>
    <t>Налог на доходы физических лиц, в том числе:</t>
  </si>
  <si>
    <t>1.1.1.1</t>
  </si>
  <si>
    <t>1.1.1.2</t>
  </si>
  <si>
    <t>1.1.1.3</t>
  </si>
  <si>
    <t>1.1.1.4</t>
  </si>
  <si>
    <t>Прогноз бюджета 
на 2025 год</t>
  </si>
  <si>
    <t>Прогноз бюджета 
на 2026 год</t>
  </si>
  <si>
    <t>Прогноз бюджета 
на 2027 год</t>
  </si>
  <si>
    <t>-</t>
  </si>
  <si>
    <t>Основные параметры проекта решения о бюджете городского округа город Стерлитамак Республики Башкортостан на 2025 год и на плановый период 2026 и 2027 годов</t>
  </si>
  <si>
    <t>Основные параметры бюджета городского округа город Стерлитамак Республики Башкортостан на 2025 год 
и на плановый период 2026 и 2027 годов</t>
  </si>
  <si>
    <t>Основные параметры консолидированного бюджета городского округа город Стерлитамак Республики Башкортостан на 2025 год 
и на плановый период 2026 и 2027 годов</t>
  </si>
  <si>
    <t>Поступление налоговых и неналоговых доходов консолидированного бюджета городского округа город Стерлитамак Республики Башкортостан за 2023-2024 годы, на 2025 год и плановый период 2026 и 2027 годов</t>
  </si>
  <si>
    <t>замена части дотации на дополнительный норматив отчисления</t>
  </si>
  <si>
    <t>увеличение дифференцированого норматива на 5%</t>
  </si>
  <si>
    <t>прогноз администратора на основе ТР предыдущих лет</t>
  </si>
  <si>
    <t>прогнозируется возврат части сумм, поступивших ранее по решениям суда</t>
  </si>
  <si>
    <t>в 2024 году посутпления планируются в рамках крупного заказа на оказание услуг МКУ "УКС" в последующие периоды заключение контрактов на значительные суммы не прогнозируется</t>
  </si>
  <si>
    <t>окончание сроков выплат по приватизации муниципального имущества, отсутствие имущества для реализации</t>
  </si>
  <si>
    <t>прогноз составлен с учетм складывающегося на протяжении нескольких периодов темпов роста поступлений</t>
  </si>
  <si>
    <t>увеличение размера госпошлины, а также исходя из темпов роста предыдущих лет</t>
  </si>
  <si>
    <t>Отв. исполнитель ФИО, тел. Гнездилова Ю.Н. 8(3473)24-20-71, Землянская О.Ю. 8(3473) 24-07-04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</si>
</sst>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_р_._-;\-* #,##0_р_._-;_-* &quot;-&quot;_р_._-;_-@_-"/>
    <numFmt numFmtId="165" formatCode="#,##0_ ;\-#,##0\ "/>
    <numFmt numFmtId="166" formatCode="#,##0.000_ ;\-#,##0.000\ "/>
    <numFmt numFmtId="167" formatCode="_-* #,##0.00&quot;р.&quot;_-;\-* #,##0.00&quot;р.&quot;_-;_-* &quot;-&quot;??&quot;р.&quot;_-;_-@_-"/>
    <numFmt numFmtId="168" formatCode="#,##0.0"/>
    <numFmt numFmtId="169" formatCode="#,##0.00_ ;[Red]\-#,##0.00\ "/>
    <numFmt numFmtId="170" formatCode="0.0%"/>
    <numFmt numFmtId="171" formatCode="#,##0.00\ _₽"/>
    <numFmt numFmtId="172" formatCode="#,##0.00_ ;\-#,##0.00\ "/>
  </numFmts>
  <fonts count="5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7" fontId="6" fillId="0" borderId="0" applyFont="0" applyFill="0" applyBorder="0" applyAlignment="0" applyProtection="0"/>
    <xf numFmtId="0" fontId="16" fillId="0" borderId="0"/>
    <xf numFmtId="0" fontId="6" fillId="0" borderId="0">
      <protection locked="0"/>
    </xf>
    <xf numFmtId="0" fontId="6" fillId="0" borderId="0" applyNumberFormat="0" applyFont="0" applyFill="0" applyBorder="0" applyAlignment="0" applyProtection="0">
      <alignment vertical="top"/>
    </xf>
    <xf numFmtId="9" fontId="43" fillId="0" borderId="0" applyFont="0" applyFill="0" applyBorder="0" applyAlignment="0" applyProtection="0"/>
  </cellStyleXfs>
  <cellXfs count="254">
    <xf numFmtId="0" fontId="0" fillId="0" borderId="0" xfId="0"/>
    <xf numFmtId="3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vertical="center" wrapText="1"/>
    </xf>
    <xf numFmtId="166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164" fontId="2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wrapText="1"/>
    </xf>
    <xf numFmtId="0" fontId="2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right" wrapText="1"/>
      <protection locked="0"/>
    </xf>
    <xf numFmtId="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1" xfId="0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0" applyNumberFormat="1" applyFont="1" applyFill="1" applyBorder="1" applyAlignment="1" applyProtection="1">
      <alignment horizontal="right" vertical="top" wrapText="1"/>
      <protection locked="0"/>
    </xf>
    <xf numFmtId="0" fontId="10" fillId="0" borderId="0" xfId="0" applyNumberFormat="1" applyFont="1" applyFill="1" applyAlignment="1" applyProtection="1">
      <alignment horizontal="left" vertical="top" wrapText="1"/>
      <protection locked="0"/>
    </xf>
    <xf numFmtId="164" fontId="2" fillId="0" borderId="0" xfId="0" applyNumberFormat="1" applyFont="1" applyFill="1" applyAlignment="1" applyProtection="1">
      <alignment wrapText="1"/>
      <protection locked="0"/>
    </xf>
    <xf numFmtId="3" fontId="3" fillId="0" borderId="0" xfId="0" applyNumberFormat="1" applyFont="1" applyFill="1" applyAlignment="1" applyProtection="1">
      <alignment wrapText="1"/>
      <protection locked="0"/>
    </xf>
    <xf numFmtId="164" fontId="3" fillId="0" borderId="0" xfId="0" applyNumberFormat="1" applyFont="1" applyFill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wrapText="1"/>
      <protection locked="0"/>
    </xf>
    <xf numFmtId="4" fontId="8" fillId="5" borderId="4" xfId="0" applyNumberFormat="1" applyFont="1" applyFill="1" applyBorder="1" applyAlignment="1" applyProtection="1">
      <alignment horizontal="center" vertical="center" wrapText="1"/>
    </xf>
    <xf numFmtId="0" fontId="29" fillId="0" borderId="0" xfId="4" applyNumberFormat="1" applyFont="1" applyFill="1" applyBorder="1" applyAlignment="1" applyProtection="1">
      <alignment horizontal="left" wrapText="1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center" vertical="center"/>
      <protection locked="0"/>
    </xf>
    <xf numFmtId="4" fontId="12" fillId="4" borderId="1" xfId="0" applyNumberFormat="1" applyFont="1" applyFill="1" applyBorder="1" applyProtection="1">
      <protection locked="0"/>
    </xf>
    <xf numFmtId="4" fontId="12" fillId="4" borderId="4" xfId="0" applyNumberFormat="1" applyFont="1" applyFill="1" applyBorder="1" applyAlignment="1" applyProtection="1">
      <alignment horizontal="center" vertical="center"/>
      <protection locked="0"/>
    </xf>
    <xf numFmtId="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right" vertical="top" wrapText="1"/>
      <protection locked="0"/>
    </xf>
    <xf numFmtId="4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1" xfId="0" applyNumberFormat="1" applyFont="1" applyFill="1" applyBorder="1" applyAlignment="1" applyProtection="1">
      <alignment horizontal="center" vertical="center"/>
      <protection locked="0"/>
    </xf>
    <xf numFmtId="4" fontId="19" fillId="0" borderId="1" xfId="0" applyNumberFormat="1" applyFont="1" applyFill="1" applyBorder="1" applyAlignment="1" applyProtection="1">
      <alignment horizontal="center" vertical="center"/>
      <protection locked="0"/>
    </xf>
    <xf numFmtId="4" fontId="19" fillId="0" borderId="1" xfId="0" applyNumberFormat="1" applyFont="1" applyFill="1" applyBorder="1" applyProtection="1">
      <protection locked="0"/>
    </xf>
    <xf numFmtId="0" fontId="1" fillId="0" borderId="0" xfId="0" applyFont="1" applyProtection="1"/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9" fillId="0" borderId="0" xfId="0" applyFont="1" applyAlignment="1" applyProtection="1">
      <alignment horizontal="left" wrapText="1"/>
    </xf>
    <xf numFmtId="3" fontId="10" fillId="0" borderId="0" xfId="0" applyNumberFormat="1" applyFont="1" applyFill="1" applyBorder="1" applyAlignment="1" applyProtection="1">
      <alignment horizontal="right" wrapText="1"/>
    </xf>
    <xf numFmtId="0" fontId="21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vertical="top" wrapText="1"/>
    </xf>
    <xf numFmtId="0" fontId="9" fillId="0" borderId="2" xfId="0" applyFont="1" applyBorder="1" applyAlignment="1" applyProtection="1"/>
    <xf numFmtId="0" fontId="9" fillId="0" borderId="2" xfId="0" applyFont="1" applyBorder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wrapText="1"/>
    </xf>
    <xf numFmtId="4" fontId="12" fillId="4" borderId="1" xfId="0" applyNumberFormat="1" applyFont="1" applyFill="1" applyBorder="1" applyAlignment="1" applyProtection="1">
      <alignment horizontal="center" vertical="center"/>
    </xf>
    <xf numFmtId="4" fontId="12" fillId="5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0" fillId="0" borderId="1" xfId="0" applyNumberFormat="1" applyFont="1" applyFill="1" applyBorder="1" applyAlignment="1" applyProtection="1">
      <alignment horizontal="left" vertical="top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wrapText="1"/>
    </xf>
    <xf numFmtId="0" fontId="10" fillId="0" borderId="5" xfId="0" applyNumberFormat="1" applyFont="1" applyFill="1" applyBorder="1" applyAlignment="1" applyProtection="1">
      <alignment horizontal="left" vertical="top" wrapText="1"/>
    </xf>
    <xf numFmtId="4" fontId="9" fillId="5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0" fillId="0" borderId="5" xfId="0" applyNumberFormat="1" applyFont="1" applyFill="1" applyBorder="1" applyAlignment="1" applyProtection="1">
      <alignment horizontal="left" vertical="top" wrapText="1" indent="1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4" fontId="8" fillId="5" borderId="1" xfId="0" applyNumberFormat="1" applyFont="1" applyFill="1" applyBorder="1" applyAlignment="1" applyProtection="1">
      <alignment horizontal="center" vertical="center" wrapText="1"/>
    </xf>
    <xf numFmtId="0" fontId="18" fillId="0" borderId="1" xfId="2" applyFont="1" applyFill="1" applyBorder="1" applyAlignment="1" applyProtection="1">
      <alignment vertical="top" wrapText="1"/>
    </xf>
    <xf numFmtId="4" fontId="19" fillId="0" borderId="1" xfId="0" applyNumberFormat="1" applyFont="1" applyFill="1" applyBorder="1" applyAlignment="1" applyProtection="1">
      <alignment horizontal="center" vertical="center"/>
    </xf>
    <xf numFmtId="4" fontId="19" fillId="5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/>
    <xf numFmtId="0" fontId="12" fillId="5" borderId="1" xfId="0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8" fillId="5" borderId="1" xfId="0" applyNumberFormat="1" applyFont="1" applyFill="1" applyBorder="1" applyAlignment="1" applyProtection="1">
      <alignment horizontal="left" vertical="center" wrapText="1"/>
    </xf>
    <xf numFmtId="164" fontId="8" fillId="4" borderId="1" xfId="0" applyNumberFormat="1" applyFont="1" applyFill="1" applyBorder="1" applyAlignment="1" applyProtection="1">
      <alignment horizontal="left" vertical="top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horizontal="left" vertical="top" wrapText="1" indent="1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left" vertical="top" wrapText="1"/>
    </xf>
    <xf numFmtId="0" fontId="12" fillId="3" borderId="0" xfId="0" applyFont="1" applyFill="1" applyAlignment="1" applyProtection="1"/>
    <xf numFmtId="4" fontId="8" fillId="5" borderId="4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vertical="center" wrapText="1"/>
    </xf>
    <xf numFmtId="0" fontId="33" fillId="0" borderId="9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8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vertical="center" wrapText="1"/>
    </xf>
    <xf numFmtId="0" fontId="14" fillId="9" borderId="9" xfId="0" applyFont="1" applyFill="1" applyBorder="1" applyAlignment="1">
      <alignment vertical="center" wrapText="1"/>
    </xf>
    <xf numFmtId="0" fontId="14" fillId="10" borderId="9" xfId="0" applyFont="1" applyFill="1" applyBorder="1" applyAlignment="1">
      <alignment vertical="center" wrapText="1"/>
    </xf>
    <xf numFmtId="0" fontId="32" fillId="6" borderId="9" xfId="0" applyFont="1" applyFill="1" applyBorder="1" applyAlignment="1">
      <alignment vertical="center" wrapText="1"/>
    </xf>
    <xf numFmtId="4" fontId="32" fillId="6" borderId="10" xfId="0" applyNumberFormat="1" applyFont="1" applyFill="1" applyBorder="1" applyAlignment="1">
      <alignment vertical="center" wrapText="1"/>
    </xf>
    <xf numFmtId="168" fontId="33" fillId="8" borderId="10" xfId="0" applyNumberFormat="1" applyFont="1" applyFill="1" applyBorder="1" applyAlignment="1">
      <alignment vertical="center" wrapText="1"/>
    </xf>
    <xf numFmtId="168" fontId="33" fillId="8" borderId="7" xfId="0" applyNumberFormat="1" applyFont="1" applyFill="1" applyBorder="1" applyAlignment="1">
      <alignment vertical="center" wrapText="1"/>
    </xf>
    <xf numFmtId="0" fontId="33" fillId="8" borderId="7" xfId="0" applyFont="1" applyFill="1" applyBorder="1" applyAlignment="1">
      <alignment vertical="center" wrapText="1"/>
    </xf>
    <xf numFmtId="0" fontId="33" fillId="8" borderId="9" xfId="0" applyFont="1" applyFill="1" applyBorder="1" applyAlignment="1">
      <alignment vertical="center" wrapText="1"/>
    </xf>
    <xf numFmtId="168" fontId="14" fillId="6" borderId="10" xfId="0" applyNumberFormat="1" applyFont="1" applyFill="1" applyBorder="1" applyAlignment="1">
      <alignment horizontal="center" vertical="center" wrapText="1"/>
    </xf>
    <xf numFmtId="168" fontId="32" fillId="6" borderId="10" xfId="0" applyNumberFormat="1" applyFont="1" applyFill="1" applyBorder="1" applyAlignment="1">
      <alignment vertical="center" wrapText="1"/>
    </xf>
    <xf numFmtId="168" fontId="9" fillId="0" borderId="0" xfId="0" applyNumberFormat="1" applyFont="1" applyAlignment="1">
      <alignment wrapText="1"/>
    </xf>
    <xf numFmtId="168" fontId="33" fillId="8" borderId="8" xfId="0" applyNumberFormat="1" applyFont="1" applyFill="1" applyBorder="1" applyAlignment="1">
      <alignment vertical="center" wrapText="1"/>
    </xf>
    <xf numFmtId="0" fontId="34" fillId="0" borderId="11" xfId="0" applyFont="1" applyBorder="1" applyAlignment="1">
      <alignment horizontal="center" vertical="center" wrapText="1"/>
    </xf>
    <xf numFmtId="0" fontId="35" fillId="0" borderId="11" xfId="0" applyFont="1" applyBorder="1"/>
    <xf numFmtId="0" fontId="34" fillId="0" borderId="11" xfId="0" applyFont="1" applyBorder="1" applyAlignment="1">
      <alignment horizontal="center" vertical="center"/>
    </xf>
    <xf numFmtId="0" fontId="33" fillId="0" borderId="9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168" fontId="33" fillId="0" borderId="0" xfId="0" applyNumberFormat="1" applyFont="1" applyBorder="1" applyAlignment="1">
      <alignment vertical="center" wrapText="1"/>
    </xf>
    <xf numFmtId="168" fontId="33" fillId="0" borderId="0" xfId="0" applyNumberFormat="1" applyFont="1" applyFill="1" applyBorder="1" applyAlignment="1">
      <alignment vertical="center" wrapText="1"/>
    </xf>
    <xf numFmtId="0" fontId="8" fillId="5" borderId="1" xfId="0" applyNumberFormat="1" applyFont="1" applyFill="1" applyBorder="1" applyAlignment="1" applyProtection="1">
      <alignment horizontal="left" vertical="top" wrapText="1"/>
    </xf>
    <xf numFmtId="164" fontId="8" fillId="5" borderId="1" xfId="0" applyNumberFormat="1" applyFont="1" applyFill="1" applyBorder="1" applyAlignment="1" applyProtection="1">
      <alignment horizontal="center" vertical="center" wrapText="1"/>
    </xf>
    <xf numFmtId="4" fontId="8" fillId="5" borderId="4" xfId="0" applyNumberFormat="1" applyFont="1" applyFill="1" applyBorder="1" applyAlignment="1" applyProtection="1">
      <alignment horizontal="center" vertical="center" wrapText="1"/>
    </xf>
    <xf numFmtId="4" fontId="8" fillId="5" borderId="4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left" vertical="top" wrapText="1"/>
    </xf>
    <xf numFmtId="3" fontId="27" fillId="0" borderId="0" xfId="0" applyNumberFormat="1" applyFont="1" applyFill="1" applyBorder="1" applyAlignment="1" applyProtection="1">
      <alignment wrapText="1"/>
    </xf>
    <xf numFmtId="3" fontId="19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>
      <alignment wrapText="1"/>
    </xf>
    <xf numFmtId="3" fontId="10" fillId="0" borderId="0" xfId="0" applyNumberFormat="1" applyFont="1" applyFill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wrapText="1"/>
    </xf>
    <xf numFmtId="165" fontId="10" fillId="0" borderId="0" xfId="0" applyNumberFormat="1" applyFont="1" applyFill="1" applyBorder="1" applyAlignment="1" applyProtection="1">
      <alignment wrapText="1"/>
    </xf>
    <xf numFmtId="164" fontId="10" fillId="0" borderId="0" xfId="0" applyNumberFormat="1" applyFont="1" applyFill="1" applyBorder="1" applyAlignment="1" applyProtection="1">
      <alignment horizontal="right" wrapText="1"/>
    </xf>
    <xf numFmtId="0" fontId="8" fillId="5" borderId="3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top" wrapText="1"/>
    </xf>
    <xf numFmtId="4" fontId="10" fillId="4" borderId="4" xfId="0" applyNumberFormat="1" applyFont="1" applyFill="1" applyBorder="1" applyAlignment="1" applyProtection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3" fontId="24" fillId="4" borderId="1" xfId="1" applyNumberFormat="1" applyFont="1" applyFill="1" applyBorder="1" applyAlignment="1" applyProtection="1">
      <alignment horizontal="left" vertical="top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3" fontId="15" fillId="0" borderId="1" xfId="1" applyNumberFormat="1" applyFont="1" applyFill="1" applyBorder="1" applyAlignment="1" applyProtection="1">
      <alignment horizontal="left" vertical="top" wrapText="1"/>
    </xf>
    <xf numFmtId="3" fontId="25" fillId="0" borderId="1" xfId="1" applyNumberFormat="1" applyFont="1" applyFill="1" applyBorder="1" applyAlignment="1" applyProtection="1">
      <alignment horizontal="left" vertical="top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 wrapText="1"/>
    </xf>
    <xf numFmtId="3" fontId="8" fillId="4" borderId="1" xfId="1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left" vertical="top" wrapText="1" inden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168" fontId="3" fillId="0" borderId="0" xfId="0" applyNumberFormat="1" applyFont="1" applyFill="1" applyBorder="1" applyAlignment="1" applyProtection="1">
      <alignment horizontal="right" vertical="top" wrapText="1"/>
    </xf>
    <xf numFmtId="168" fontId="2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Alignment="1" applyProtection="1">
      <alignment wrapText="1"/>
    </xf>
    <xf numFmtId="3" fontId="3" fillId="0" borderId="0" xfId="0" applyNumberFormat="1" applyFont="1" applyFill="1" applyAlignment="1" applyProtection="1">
      <alignment wrapText="1"/>
    </xf>
    <xf numFmtId="164" fontId="3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12" fillId="3" borderId="0" xfId="0" applyFont="1" applyFill="1" applyProtection="1"/>
    <xf numFmtId="0" fontId="28" fillId="3" borderId="0" xfId="0" applyFont="1" applyFill="1" applyAlignment="1" applyProtection="1">
      <alignment wrapText="1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</xf>
    <xf numFmtId="4" fontId="8" fillId="5" borderId="4" xfId="0" applyNumberFormat="1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wrapText="1"/>
    </xf>
    <xf numFmtId="0" fontId="27" fillId="0" borderId="1" xfId="0" applyNumberFormat="1" applyFont="1" applyFill="1" applyBorder="1" applyAlignment="1" applyProtection="1">
      <alignment horizontal="left" vertical="top" wrapText="1"/>
    </xf>
    <xf numFmtId="0" fontId="10" fillId="0" borderId="1" xfId="4" applyNumberFormat="1" applyFont="1" applyFill="1" applyBorder="1" applyAlignment="1" applyProtection="1">
      <alignment horizontal="left" wrapText="1"/>
    </xf>
    <xf numFmtId="0" fontId="9" fillId="4" borderId="5" xfId="0" applyFont="1" applyFill="1" applyBorder="1" applyAlignment="1" applyProtection="1">
      <alignment wrapText="1"/>
    </xf>
    <xf numFmtId="0" fontId="9" fillId="0" borderId="5" xfId="0" applyFont="1" applyFill="1" applyBorder="1" applyAlignment="1" applyProtection="1">
      <alignment wrapText="1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4" fontId="12" fillId="0" borderId="1" xfId="0" applyNumberFormat="1" applyFont="1" applyFill="1" applyBorder="1" applyProtection="1">
      <protection locked="0"/>
    </xf>
    <xf numFmtId="0" fontId="7" fillId="4" borderId="0" xfId="0" applyFont="1" applyFill="1" applyProtection="1"/>
    <xf numFmtId="4" fontId="9" fillId="4" borderId="1" xfId="0" applyNumberFormat="1" applyFont="1" applyFill="1" applyBorder="1" applyAlignment="1" applyProtection="1">
      <alignment horizontal="center" vertical="center"/>
    </xf>
    <xf numFmtId="4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0" applyNumberFormat="1" applyFont="1" applyFill="1" applyBorder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center" vertical="center"/>
    </xf>
    <xf numFmtId="49" fontId="21" fillId="0" borderId="0" xfId="0" applyNumberFormat="1" applyFont="1" applyAlignment="1" applyProtection="1">
      <alignment horizontal="center" vertical="center" wrapText="1"/>
    </xf>
    <xf numFmtId="49" fontId="14" fillId="4" borderId="3" xfId="0" applyNumberFormat="1" applyFont="1" applyFill="1" applyBorder="1" applyAlignment="1" applyProtection="1">
      <alignment horizontal="center" vertical="center" wrapText="1"/>
    </xf>
    <xf numFmtId="49" fontId="13" fillId="4" borderId="1" xfId="0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12" fillId="4" borderId="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2" applyNumberFormat="1" applyFont="1" applyFill="1" applyBorder="1" applyAlignment="1" applyProtection="1">
      <alignment horizontal="center" vertical="center" wrapText="1"/>
    </xf>
    <xf numFmtId="49" fontId="12" fillId="5" borderId="1" xfId="0" applyNumberFormat="1" applyFont="1" applyFill="1" applyBorder="1" applyAlignment="1" applyProtection="1">
      <alignment horizontal="center"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29" fillId="0" borderId="0" xfId="4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Fill="1" applyAlignment="1" applyProtection="1">
      <alignment horizontal="center" vertical="center" wrapText="1"/>
    </xf>
    <xf numFmtId="49" fontId="12" fillId="3" borderId="0" xfId="0" applyNumberFormat="1" applyFont="1" applyFill="1" applyAlignment="1" applyProtection="1">
      <alignment horizontal="center" vertical="center"/>
    </xf>
    <xf numFmtId="3" fontId="15" fillId="0" borderId="1" xfId="1" applyNumberFormat="1" applyFont="1" applyFill="1" applyBorder="1" applyAlignment="1" applyProtection="1">
      <alignment horizontal="center" vertical="center" wrapText="1"/>
    </xf>
    <xf numFmtId="164" fontId="40" fillId="2" borderId="0" xfId="0" applyNumberFormat="1" applyFont="1" applyFill="1" applyBorder="1" applyAlignment="1" applyProtection="1">
      <alignment vertical="top" wrapText="1"/>
    </xf>
    <xf numFmtId="164" fontId="40" fillId="2" borderId="0" xfId="0" applyNumberFormat="1" applyFont="1" applyFill="1" applyBorder="1" applyAlignment="1" applyProtection="1">
      <alignment horizontal="left" vertical="top" wrapText="1" indent="1"/>
    </xf>
    <xf numFmtId="3" fontId="41" fillId="2" borderId="0" xfId="0" applyNumberFormat="1" applyFont="1" applyFill="1" applyBorder="1" applyAlignment="1" applyProtection="1">
      <alignment horizontal="center" vertical="center" wrapText="1"/>
    </xf>
    <xf numFmtId="168" fontId="42" fillId="2" borderId="0" xfId="0" applyNumberFormat="1" applyFont="1" applyFill="1" applyBorder="1" applyAlignment="1" applyProtection="1">
      <alignment horizontal="right" vertical="top" wrapText="1"/>
    </xf>
    <xf numFmtId="168" fontId="40" fillId="2" borderId="0" xfId="0" applyNumberFormat="1" applyFont="1" applyFill="1" applyBorder="1" applyAlignment="1" applyProtection="1">
      <alignment horizontal="right" vertical="top" wrapText="1"/>
    </xf>
    <xf numFmtId="164" fontId="40" fillId="2" borderId="0" xfId="0" applyNumberFormat="1" applyFont="1" applyFill="1" applyAlignment="1">
      <alignment wrapText="1"/>
    </xf>
    <xf numFmtId="3" fontId="10" fillId="0" borderId="0" xfId="0" applyNumberFormat="1" applyFont="1" applyFill="1" applyBorder="1" applyAlignment="1" applyProtection="1">
      <alignment wrapText="1"/>
    </xf>
    <xf numFmtId="0" fontId="11" fillId="0" borderId="0" xfId="0" applyFont="1" applyAlignment="1" applyProtection="1">
      <alignment wrapText="1"/>
    </xf>
    <xf numFmtId="9" fontId="8" fillId="5" borderId="1" xfId="5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wrapText="1"/>
      <protection locked="0"/>
    </xf>
    <xf numFmtId="4" fontId="14" fillId="9" borderId="9" xfId="0" applyNumberFormat="1" applyFont="1" applyFill="1" applyBorder="1" applyAlignment="1">
      <alignment vertical="center" wrapText="1"/>
    </xf>
    <xf numFmtId="4" fontId="33" fillId="0" borderId="9" xfId="0" applyNumberFormat="1" applyFont="1" applyBorder="1" applyAlignment="1">
      <alignment vertical="center" wrapText="1"/>
    </xf>
    <xf numFmtId="4" fontId="14" fillId="7" borderId="9" xfId="0" applyNumberFormat="1" applyFont="1" applyFill="1" applyBorder="1" applyAlignment="1">
      <alignment vertical="center" wrapText="1"/>
    </xf>
    <xf numFmtId="4" fontId="32" fillId="0" borderId="9" xfId="0" applyNumberFormat="1" applyFont="1" applyBorder="1" applyAlignment="1">
      <alignment vertical="center" wrapText="1"/>
    </xf>
    <xf numFmtId="4" fontId="14" fillId="10" borderId="9" xfId="0" applyNumberFormat="1" applyFont="1" applyFill="1" applyBorder="1" applyAlignment="1">
      <alignment vertical="center" wrapText="1"/>
    </xf>
    <xf numFmtId="4" fontId="14" fillId="6" borderId="9" xfId="0" applyNumberFormat="1" applyFont="1" applyFill="1" applyBorder="1" applyAlignment="1">
      <alignment vertical="center" wrapText="1"/>
    </xf>
    <xf numFmtId="4" fontId="32" fillId="6" borderId="9" xfId="0" applyNumberFormat="1" applyFont="1" applyFill="1" applyBorder="1" applyAlignment="1">
      <alignment vertical="center" wrapText="1"/>
    </xf>
    <xf numFmtId="4" fontId="33" fillId="0" borderId="7" xfId="0" applyNumberFormat="1" applyFont="1" applyBorder="1" applyAlignment="1">
      <alignment vertical="center" wrapText="1"/>
    </xf>
    <xf numFmtId="0" fontId="47" fillId="0" borderId="0" xfId="0" applyFont="1" applyFill="1"/>
    <xf numFmtId="0" fontId="33" fillId="8" borderId="0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169" fontId="33" fillId="8" borderId="0" xfId="0" applyNumberFormat="1" applyFont="1" applyFill="1" applyBorder="1" applyAlignment="1">
      <alignment vertical="center" wrapText="1"/>
    </xf>
    <xf numFmtId="0" fontId="33" fillId="8" borderId="15" xfId="0" applyFont="1" applyFill="1" applyBorder="1" applyAlignment="1">
      <alignment vertical="center" wrapText="1"/>
    </xf>
    <xf numFmtId="168" fontId="33" fillId="8" borderId="16" xfId="0" applyNumberFormat="1" applyFont="1" applyFill="1" applyBorder="1" applyAlignment="1">
      <alignment vertical="center" wrapText="1"/>
    </xf>
    <xf numFmtId="0" fontId="33" fillId="8" borderId="1" xfId="0" applyFont="1" applyFill="1" applyBorder="1" applyAlignment="1">
      <alignment vertical="center" wrapText="1"/>
    </xf>
    <xf numFmtId="169" fontId="33" fillId="8" borderId="1" xfId="0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left" wrapText="1"/>
    </xf>
    <xf numFmtId="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4" xfId="0" applyNumberFormat="1" applyFont="1" applyFill="1" applyBorder="1" applyAlignment="1" applyProtection="1">
      <alignment horizontal="center" vertical="center" wrapText="1"/>
    </xf>
    <xf numFmtId="4" fontId="48" fillId="0" borderId="1" xfId="0" applyNumberFormat="1" applyFont="1" applyFill="1" applyBorder="1" applyAlignment="1" applyProtection="1">
      <alignment horizontal="center" vertical="center"/>
    </xf>
    <xf numFmtId="4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Protection="1"/>
    <xf numFmtId="170" fontId="12" fillId="4" borderId="1" xfId="5" applyNumberFormat="1" applyFont="1" applyFill="1" applyBorder="1" applyAlignment="1" applyProtection="1">
      <alignment horizontal="center" vertical="center"/>
    </xf>
    <xf numFmtId="10" fontId="12" fillId="4" borderId="1" xfId="5" applyNumberFormat="1" applyFont="1" applyFill="1" applyBorder="1" applyAlignment="1" applyProtection="1">
      <alignment horizontal="center" vertical="center"/>
    </xf>
    <xf numFmtId="3" fontId="10" fillId="0" borderId="0" xfId="0" applyNumberFormat="1" applyFont="1" applyFill="1" applyBorder="1" applyAlignment="1" applyProtection="1">
      <alignment wrapText="1"/>
    </xf>
    <xf numFmtId="171" fontId="25" fillId="0" borderId="1" xfId="1" applyNumberFormat="1" applyFont="1" applyFill="1" applyBorder="1" applyAlignment="1" applyProtection="1">
      <alignment horizontal="center" vertical="center" wrapText="1"/>
    </xf>
    <xf numFmtId="171" fontId="15" fillId="0" borderId="1" xfId="1" applyNumberFormat="1" applyFont="1" applyFill="1" applyBorder="1" applyAlignment="1" applyProtection="1">
      <alignment horizontal="center" vertical="center" wrapText="1"/>
    </xf>
    <xf numFmtId="171" fontId="10" fillId="0" borderId="1" xfId="0" applyNumberFormat="1" applyFont="1" applyFill="1" applyBorder="1" applyAlignment="1" applyProtection="1">
      <alignment horizontal="center" vertical="center" wrapText="1"/>
    </xf>
    <xf numFmtId="4" fontId="25" fillId="0" borderId="1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</xf>
    <xf numFmtId="4" fontId="15" fillId="0" borderId="4" xfId="1" applyNumberFormat="1" applyFont="1" applyFill="1" applyBorder="1" applyAlignment="1" applyProtection="1">
      <alignment horizontal="center" vertical="center" wrapText="1"/>
    </xf>
    <xf numFmtId="4" fontId="8" fillId="4" borderId="4" xfId="1" applyNumberFormat="1" applyFont="1" applyFill="1" applyBorder="1" applyAlignment="1" applyProtection="1">
      <alignment horizontal="center" vertical="center" wrapText="1"/>
    </xf>
    <xf numFmtId="172" fontId="40" fillId="2" borderId="0" xfId="0" applyNumberFormat="1" applyFont="1" applyFill="1" applyBorder="1" applyAlignment="1" applyProtection="1">
      <alignment horizontal="left" vertical="top" wrapText="1" indent="1"/>
    </xf>
    <xf numFmtId="0" fontId="45" fillId="0" borderId="0" xfId="4" applyNumberFormat="1" applyFont="1" applyFill="1" applyBorder="1" applyAlignment="1" applyProtection="1">
      <alignment horizontal="left" wrapText="1"/>
    </xf>
    <xf numFmtId="4" fontId="8" fillId="5" borderId="5" xfId="0" applyNumberFormat="1" applyFont="1" applyFill="1" applyBorder="1" applyAlignment="1" applyProtection="1">
      <alignment horizontal="center" vertical="center" wrapText="1"/>
    </xf>
    <xf numFmtId="4" fontId="8" fillId="5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top"/>
    </xf>
    <xf numFmtId="0" fontId="2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</xf>
    <xf numFmtId="3" fontId="10" fillId="0" borderId="0" xfId="0" applyNumberFormat="1" applyFont="1" applyFill="1" applyBorder="1" applyAlignment="1" applyProtection="1">
      <alignment wrapText="1"/>
    </xf>
    <xf numFmtId="3" fontId="17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NumberFormat="1" applyFont="1" applyFill="1" applyAlignment="1" applyProtection="1">
      <alignment horizontal="left" vertical="top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3" fontId="17" fillId="5" borderId="2" xfId="0" applyNumberFormat="1" applyFont="1" applyFill="1" applyBorder="1" applyAlignment="1" applyProtection="1">
      <alignment horizontal="center" wrapText="1"/>
      <protection locked="0"/>
    </xf>
    <xf numFmtId="3" fontId="46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Денежный 2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_Лист1" xfId="4" xr:uid="{00000000-0005-0000-0000-000004000000}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/>
  <dimension ref="A1:P100"/>
  <sheetViews>
    <sheetView tabSelected="1" view="pageBreakPreview" zoomScale="82" zoomScaleNormal="70" zoomScaleSheetLayoutView="82" workbookViewId="0">
      <pane xSplit="2" ySplit="8" topLeftCell="C83" activePane="bottomRight" state="frozen"/>
      <selection pane="topRight" activeCell="B1" sqref="B1"/>
      <selection pane="bottomLeft" activeCell="A10" sqref="A10"/>
      <selection pane="bottomRight" activeCell="E91" sqref="E91"/>
    </sheetView>
  </sheetViews>
  <sheetFormatPr defaultColWidth="9.140625" defaultRowHeight="15.75" x14ac:dyDescent="0.25"/>
  <cols>
    <col min="1" max="1" width="12" style="173" customWidth="1"/>
    <col min="2" max="2" width="125.7109375" style="46" customWidth="1"/>
    <col min="3" max="4" width="23.85546875" style="46" customWidth="1"/>
    <col min="5" max="5" width="26.7109375" style="46" customWidth="1"/>
    <col min="6" max="6" width="30.42578125" style="46" customWidth="1"/>
    <col min="7" max="16" width="23.85546875" style="46" customWidth="1"/>
    <col min="17" max="16384" width="9.140625" style="46"/>
  </cols>
  <sheetData>
    <row r="1" spans="1:16" ht="90" customHeight="1" x14ac:dyDescent="0.3">
      <c r="K1" s="47"/>
      <c r="L1" s="48"/>
      <c r="M1" s="48"/>
      <c r="N1" s="245" t="s">
        <v>132</v>
      </c>
      <c r="O1" s="245"/>
      <c r="P1" s="245"/>
    </row>
    <row r="2" spans="1:16" ht="18.75" x14ac:dyDescent="0.3">
      <c r="L2" s="49"/>
      <c r="M2" s="49"/>
      <c r="P2" s="50" t="s">
        <v>79</v>
      </c>
    </row>
    <row r="3" spans="1:16" ht="30.75" customHeight="1" x14ac:dyDescent="0.25">
      <c r="B3" s="244" t="s">
        <v>279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ht="27" x14ac:dyDescent="0.25">
      <c r="A4" s="174"/>
      <c r="B4" s="51"/>
      <c r="C4" s="51"/>
      <c r="D4" s="51"/>
      <c r="E4" s="51"/>
      <c r="F4" s="52"/>
      <c r="G4" s="243"/>
      <c r="H4" s="243"/>
      <c r="I4" s="51"/>
      <c r="J4" s="51"/>
      <c r="K4" s="51"/>
      <c r="L4" s="51"/>
      <c r="M4" s="51"/>
      <c r="N4" s="51"/>
      <c r="O4" s="51"/>
    </row>
    <row r="5" spans="1:16" ht="18.75" x14ac:dyDescent="0.3">
      <c r="K5" s="53"/>
      <c r="L5" s="53"/>
      <c r="M5" s="53"/>
      <c r="N5" s="53"/>
      <c r="O5" s="53"/>
      <c r="P5" s="54" t="s">
        <v>56</v>
      </c>
    </row>
    <row r="6" spans="1:16" s="55" customFormat="1" ht="131.25" customHeight="1" x14ac:dyDescent="0.25">
      <c r="A6" s="175"/>
      <c r="B6" s="157" t="s">
        <v>57</v>
      </c>
      <c r="C6" s="159" t="s">
        <v>213</v>
      </c>
      <c r="D6" s="159" t="s">
        <v>125</v>
      </c>
      <c r="E6" s="159" t="s">
        <v>126</v>
      </c>
      <c r="F6" s="159" t="s">
        <v>238</v>
      </c>
      <c r="G6" s="161" t="s">
        <v>128</v>
      </c>
      <c r="H6" s="160" t="s">
        <v>240</v>
      </c>
      <c r="I6" s="157" t="s">
        <v>226</v>
      </c>
      <c r="J6" s="156" t="s">
        <v>225</v>
      </c>
      <c r="K6" s="160" t="s">
        <v>241</v>
      </c>
      <c r="L6" s="157" t="s">
        <v>227</v>
      </c>
      <c r="M6" s="156" t="s">
        <v>228</v>
      </c>
      <c r="N6" s="160" t="s">
        <v>242</v>
      </c>
      <c r="O6" s="157" t="s">
        <v>229</v>
      </c>
      <c r="P6" s="156" t="s">
        <v>230</v>
      </c>
    </row>
    <row r="7" spans="1:16" ht="13.5" customHeight="1" x14ac:dyDescent="0.25">
      <c r="A7" s="17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</row>
    <row r="8" spans="1:16" s="169" customFormat="1" ht="18.75" x14ac:dyDescent="0.3">
      <c r="A8" s="177">
        <v>1</v>
      </c>
      <c r="B8" s="57" t="s">
        <v>83</v>
      </c>
      <c r="C8" s="58">
        <f>C9+C26</f>
        <v>2975977.5089999996</v>
      </c>
      <c r="D8" s="58">
        <f>D9+D26</f>
        <v>2761665</v>
      </c>
      <c r="E8" s="58">
        <f>E9+E26</f>
        <v>3273575.2609999999</v>
      </c>
      <c r="F8" s="58">
        <f>F9+F26</f>
        <v>3025738.0999999996</v>
      </c>
      <c r="G8" s="58">
        <f>F8/C8*100</f>
        <v>101.67207550626686</v>
      </c>
      <c r="H8" s="59">
        <f>H9+H26</f>
        <v>3442561</v>
      </c>
      <c r="I8" s="58">
        <f>H8/F8*100</f>
        <v>113.77590809991125</v>
      </c>
      <c r="J8" s="35"/>
      <c r="K8" s="59">
        <f>K9+K26</f>
        <v>3513920</v>
      </c>
      <c r="L8" s="58">
        <f>K8/H8*100</f>
        <v>102.07284634898264</v>
      </c>
      <c r="M8" s="35"/>
      <c r="N8" s="59">
        <f>N9+N26</f>
        <v>3631082</v>
      </c>
      <c r="O8" s="58">
        <f>N8/K8*100</f>
        <v>103.33422502504325</v>
      </c>
      <c r="P8" s="36"/>
    </row>
    <row r="9" spans="1:16" s="169" customFormat="1" ht="18.75" x14ac:dyDescent="0.3">
      <c r="A9" s="178" t="s">
        <v>137</v>
      </c>
      <c r="B9" s="165" t="s">
        <v>76</v>
      </c>
      <c r="C9" s="58">
        <f>C10+C15+C16+C17+C18+C19+C20+C21+C22+C23+C24+C25</f>
        <v>1811789.6389999997</v>
      </c>
      <c r="D9" s="58">
        <f>D10+D15+D16+D17+D18+D19+D20+D21+D22+D23+D24+D25</f>
        <v>2214337</v>
      </c>
      <c r="E9" s="58">
        <f>E10+E15+E16+E17+E18+E19+E20+E21+E22+E23+E24+E25</f>
        <v>2243723.06</v>
      </c>
      <c r="F9" s="58">
        <f>F10+F15+F16+F17+F18+F19+F20+F21+F22+F23+F24+F25</f>
        <v>2337239.2999999998</v>
      </c>
      <c r="G9" s="58">
        <f t="shared" ref="G9:G33" si="0">F9/C9*100</f>
        <v>129.00169256349304</v>
      </c>
      <c r="H9" s="59">
        <f>H10+H15+H16+H17+H18+H19+H20+H21+H22+H23+H24+H25</f>
        <v>2864550</v>
      </c>
      <c r="I9" s="58">
        <f t="shared" ref="I9:I33" si="1">H9/F9*100</f>
        <v>122.5612627684294</v>
      </c>
      <c r="J9" s="58"/>
      <c r="K9" s="59">
        <f>K10+K15+K16+K17+K18+K19+K20+K21+K22+K23+K24+K25</f>
        <v>2951734</v>
      </c>
      <c r="L9" s="58">
        <f t="shared" ref="L9:L32" si="2">K9/H9*100</f>
        <v>103.04354959766803</v>
      </c>
      <c r="M9" s="58"/>
      <c r="N9" s="59">
        <f>N10+N15+N16+N17+N18+N19+N20+N21+N22+N23+N24+N25</f>
        <v>3068596</v>
      </c>
      <c r="O9" s="58">
        <f t="shared" ref="O9:O32" si="3">N9/K9*100</f>
        <v>103.95909658526141</v>
      </c>
      <c r="P9" s="36"/>
    </row>
    <row r="10" spans="1:16" s="70" customFormat="1" ht="18.75" x14ac:dyDescent="0.3">
      <c r="A10" s="179" t="s">
        <v>139</v>
      </c>
      <c r="B10" s="166" t="s">
        <v>270</v>
      </c>
      <c r="C10" s="69">
        <v>913088.02599999995</v>
      </c>
      <c r="D10" s="69">
        <v>1023874</v>
      </c>
      <c r="E10" s="69">
        <v>1023874</v>
      </c>
      <c r="F10" s="69">
        <v>1149232</v>
      </c>
      <c r="G10" s="69">
        <f t="shared" si="0"/>
        <v>125.86212580560114</v>
      </c>
      <c r="H10" s="59">
        <v>1533634</v>
      </c>
      <c r="I10" s="69">
        <f t="shared" si="1"/>
        <v>133.44859871636015</v>
      </c>
      <c r="J10" s="167" t="s">
        <v>283</v>
      </c>
      <c r="K10" s="59">
        <v>1475953</v>
      </c>
      <c r="L10" s="69">
        <f t="shared" si="2"/>
        <v>96.23893314832614</v>
      </c>
      <c r="M10" s="167"/>
      <c r="N10" s="59">
        <v>1458367</v>
      </c>
      <c r="O10" s="69">
        <f t="shared" si="3"/>
        <v>98.808498644604541</v>
      </c>
      <c r="P10" s="168"/>
    </row>
    <row r="11" spans="1:16" s="70" customFormat="1" ht="93.75" x14ac:dyDescent="0.3">
      <c r="A11" s="179" t="s">
        <v>271</v>
      </c>
      <c r="B11" s="166" t="s">
        <v>266</v>
      </c>
      <c r="C11" s="69">
        <v>775.67100000000005</v>
      </c>
      <c r="D11" s="69">
        <v>1213</v>
      </c>
      <c r="E11" s="69">
        <v>1213</v>
      </c>
      <c r="F11" s="69">
        <v>514</v>
      </c>
      <c r="G11" s="69"/>
      <c r="H11" s="59">
        <v>6384</v>
      </c>
      <c r="I11" s="69"/>
      <c r="J11" s="167"/>
      <c r="K11" s="59">
        <v>6876</v>
      </c>
      <c r="L11" s="69"/>
      <c r="M11" s="167"/>
      <c r="N11" s="59">
        <v>7378</v>
      </c>
      <c r="O11" s="69"/>
      <c r="P11" s="168"/>
    </row>
    <row r="12" spans="1:16" s="70" customFormat="1" ht="112.5" x14ac:dyDescent="0.3">
      <c r="A12" s="179" t="s">
        <v>272</v>
      </c>
      <c r="B12" s="166" t="s">
        <v>267</v>
      </c>
      <c r="C12" s="69">
        <v>12534.213</v>
      </c>
      <c r="D12" s="69">
        <v>4604</v>
      </c>
      <c r="E12" s="69">
        <v>4604</v>
      </c>
      <c r="F12" s="69">
        <v>17885</v>
      </c>
      <c r="G12" s="69"/>
      <c r="H12" s="59">
        <v>25426</v>
      </c>
      <c r="I12" s="69"/>
      <c r="J12" s="167"/>
      <c r="K12" s="59">
        <v>27690</v>
      </c>
      <c r="L12" s="69"/>
      <c r="M12" s="167"/>
      <c r="N12" s="59">
        <v>29711</v>
      </c>
      <c r="O12" s="69"/>
      <c r="P12" s="168"/>
    </row>
    <row r="13" spans="1:16" s="70" customFormat="1" ht="112.5" x14ac:dyDescent="0.3">
      <c r="A13" s="179" t="s">
        <v>273</v>
      </c>
      <c r="B13" s="166" t="s">
        <v>268</v>
      </c>
      <c r="C13" s="69">
        <v>0</v>
      </c>
      <c r="D13" s="69">
        <v>0</v>
      </c>
      <c r="E13" s="69">
        <v>0</v>
      </c>
      <c r="F13" s="69">
        <v>0</v>
      </c>
      <c r="G13" s="69"/>
      <c r="H13" s="59">
        <v>0</v>
      </c>
      <c r="I13" s="69"/>
      <c r="J13" s="167"/>
      <c r="K13" s="59">
        <v>0</v>
      </c>
      <c r="L13" s="69"/>
      <c r="M13" s="167"/>
      <c r="N13" s="59">
        <v>0</v>
      </c>
      <c r="O13" s="69"/>
      <c r="P13" s="168"/>
    </row>
    <row r="14" spans="1:16" s="70" customFormat="1" ht="56.25" x14ac:dyDescent="0.3">
      <c r="A14" s="179" t="s">
        <v>274</v>
      </c>
      <c r="B14" s="166" t="s">
        <v>269</v>
      </c>
      <c r="C14" s="69">
        <v>16947.919000000002</v>
      </c>
      <c r="D14" s="69">
        <v>10912</v>
      </c>
      <c r="E14" s="69">
        <v>10912</v>
      </c>
      <c r="F14" s="69">
        <v>14387</v>
      </c>
      <c r="G14" s="69"/>
      <c r="H14" s="59">
        <v>24080</v>
      </c>
      <c r="I14" s="69"/>
      <c r="J14" s="167"/>
      <c r="K14" s="59">
        <v>26356</v>
      </c>
      <c r="L14" s="69"/>
      <c r="M14" s="167"/>
      <c r="N14" s="59">
        <v>28293</v>
      </c>
      <c r="O14" s="69"/>
      <c r="P14" s="168"/>
    </row>
    <row r="15" spans="1:16" s="70" customFormat="1" ht="18.75" x14ac:dyDescent="0.3">
      <c r="A15" s="179" t="s">
        <v>140</v>
      </c>
      <c r="B15" s="166" t="s">
        <v>2</v>
      </c>
      <c r="C15" s="69">
        <v>17109.344000000001</v>
      </c>
      <c r="D15" s="69">
        <v>15789</v>
      </c>
      <c r="E15" s="69">
        <v>17169.060000000001</v>
      </c>
      <c r="F15" s="69">
        <v>18328.3</v>
      </c>
      <c r="G15" s="69">
        <f t="shared" si="0"/>
        <v>107.12450459818913</v>
      </c>
      <c r="H15" s="59">
        <v>17609</v>
      </c>
      <c r="I15" s="69">
        <f t="shared" si="1"/>
        <v>96.075467992121474</v>
      </c>
      <c r="J15" s="167"/>
      <c r="K15" s="59">
        <v>18213</v>
      </c>
      <c r="L15" s="69">
        <f t="shared" si="2"/>
        <v>103.43006417173038</v>
      </c>
      <c r="M15" s="167"/>
      <c r="N15" s="59">
        <v>18678</v>
      </c>
      <c r="O15" s="69">
        <f t="shared" si="3"/>
        <v>102.55312139680449</v>
      </c>
      <c r="P15" s="168"/>
    </row>
    <row r="16" spans="1:16" s="70" customFormat="1" ht="18.75" x14ac:dyDescent="0.3">
      <c r="A16" s="179" t="s">
        <v>141</v>
      </c>
      <c r="B16" s="166" t="s">
        <v>3</v>
      </c>
      <c r="C16" s="69">
        <v>472136.88799999998</v>
      </c>
      <c r="D16" s="69">
        <v>677649</v>
      </c>
      <c r="E16" s="69">
        <v>677649</v>
      </c>
      <c r="F16" s="69">
        <v>680000</v>
      </c>
      <c r="G16" s="69">
        <f t="shared" si="0"/>
        <v>144.0260266213302</v>
      </c>
      <c r="H16" s="59">
        <v>791746</v>
      </c>
      <c r="I16" s="69">
        <f t="shared" si="1"/>
        <v>116.43323529411764</v>
      </c>
      <c r="J16" s="167" t="s">
        <v>284</v>
      </c>
      <c r="K16" s="59">
        <v>880336</v>
      </c>
      <c r="L16" s="69">
        <f t="shared" si="2"/>
        <v>111.18919451440235</v>
      </c>
      <c r="M16" s="167" t="s">
        <v>289</v>
      </c>
      <c r="N16" s="59">
        <v>975968</v>
      </c>
      <c r="O16" s="69">
        <f t="shared" si="3"/>
        <v>110.86312498864071</v>
      </c>
      <c r="P16" s="167" t="s">
        <v>289</v>
      </c>
    </row>
    <row r="17" spans="1:16" s="70" customFormat="1" ht="18.75" x14ac:dyDescent="0.3">
      <c r="A17" s="179" t="s">
        <v>142</v>
      </c>
      <c r="B17" s="166" t="s">
        <v>4</v>
      </c>
      <c r="C17" s="69">
        <v>-190.863</v>
      </c>
      <c r="D17" s="69"/>
      <c r="E17" s="69"/>
      <c r="F17" s="69">
        <v>240</v>
      </c>
      <c r="G17" s="69">
        <f t="shared" si="0"/>
        <v>-125.74464406406689</v>
      </c>
      <c r="H17" s="59">
        <v>0</v>
      </c>
      <c r="I17" s="69">
        <f t="shared" si="1"/>
        <v>0</v>
      </c>
      <c r="J17" s="167"/>
      <c r="K17" s="59">
        <v>0</v>
      </c>
      <c r="L17" s="69" t="s">
        <v>278</v>
      </c>
      <c r="M17" s="167"/>
      <c r="N17" s="59">
        <v>0</v>
      </c>
      <c r="O17" s="69" t="s">
        <v>278</v>
      </c>
      <c r="P17" s="168"/>
    </row>
    <row r="18" spans="1:16" s="70" customFormat="1" ht="18.75" x14ac:dyDescent="0.3">
      <c r="A18" s="179" t="s">
        <v>143</v>
      </c>
      <c r="B18" s="166" t="s">
        <v>5</v>
      </c>
      <c r="C18" s="69">
        <v>266.096</v>
      </c>
      <c r="D18" s="69">
        <v>250</v>
      </c>
      <c r="E18" s="69">
        <v>250</v>
      </c>
      <c r="F18" s="69">
        <v>275</v>
      </c>
      <c r="G18" s="69">
        <f t="shared" si="0"/>
        <v>103.34616078407792</v>
      </c>
      <c r="H18" s="59">
        <v>280</v>
      </c>
      <c r="I18" s="69">
        <f t="shared" si="1"/>
        <v>101.81818181818181</v>
      </c>
      <c r="J18" s="167"/>
      <c r="K18" s="59">
        <v>280</v>
      </c>
      <c r="L18" s="69">
        <f t="shared" si="2"/>
        <v>100</v>
      </c>
      <c r="M18" s="167"/>
      <c r="N18" s="59">
        <v>280</v>
      </c>
      <c r="O18" s="69">
        <f t="shared" si="3"/>
        <v>100</v>
      </c>
      <c r="P18" s="168"/>
    </row>
    <row r="19" spans="1:16" s="70" customFormat="1" ht="18.75" x14ac:dyDescent="0.3">
      <c r="A19" s="179" t="s">
        <v>144</v>
      </c>
      <c r="B19" s="166" t="s">
        <v>58</v>
      </c>
      <c r="C19" s="69">
        <v>29993.149000000001</v>
      </c>
      <c r="D19" s="69">
        <v>75042</v>
      </c>
      <c r="E19" s="69">
        <v>75042</v>
      </c>
      <c r="F19" s="69">
        <v>75000</v>
      </c>
      <c r="G19" s="69">
        <f t="shared" si="0"/>
        <v>250.05710470747835</v>
      </c>
      <c r="H19" s="59">
        <v>80000</v>
      </c>
      <c r="I19" s="69">
        <f t="shared" si="1"/>
        <v>106.66666666666667</v>
      </c>
      <c r="J19" s="167"/>
      <c r="K19" s="59">
        <v>87200</v>
      </c>
      <c r="L19" s="69">
        <f t="shared" si="2"/>
        <v>109.00000000000001</v>
      </c>
      <c r="M19" s="167"/>
      <c r="N19" s="59">
        <v>94700</v>
      </c>
      <c r="O19" s="69">
        <f t="shared" si="3"/>
        <v>108.60091743119267</v>
      </c>
      <c r="P19" s="168"/>
    </row>
    <row r="20" spans="1:16" s="70" customFormat="1" ht="18.75" x14ac:dyDescent="0.3">
      <c r="A20" s="179" t="s">
        <v>145</v>
      </c>
      <c r="B20" s="166" t="s">
        <v>6</v>
      </c>
      <c r="C20" s="69">
        <v>184313.307</v>
      </c>
      <c r="D20" s="69">
        <v>175500</v>
      </c>
      <c r="E20" s="69">
        <v>203506</v>
      </c>
      <c r="F20" s="69">
        <v>203500</v>
      </c>
      <c r="G20" s="69">
        <f t="shared" si="0"/>
        <v>110.40982515711684</v>
      </c>
      <c r="H20" s="59">
        <v>223850</v>
      </c>
      <c r="I20" s="69">
        <f t="shared" si="1"/>
        <v>110.00000000000001</v>
      </c>
      <c r="J20" s="167"/>
      <c r="K20" s="59">
        <v>246235</v>
      </c>
      <c r="L20" s="69">
        <f t="shared" si="2"/>
        <v>110.00000000000001</v>
      </c>
      <c r="M20" s="167"/>
      <c r="N20" s="59">
        <v>258546</v>
      </c>
      <c r="O20" s="69">
        <f t="shared" si="3"/>
        <v>104.99969541291856</v>
      </c>
      <c r="P20" s="168"/>
    </row>
    <row r="21" spans="1:16" s="70" customFormat="1" ht="18.75" x14ac:dyDescent="0.3">
      <c r="A21" s="179" t="s">
        <v>146</v>
      </c>
      <c r="B21" s="166" t="s">
        <v>7</v>
      </c>
      <c r="C21" s="69">
        <v>20357.887999999999</v>
      </c>
      <c r="D21" s="69">
        <v>26603</v>
      </c>
      <c r="E21" s="69">
        <v>26603</v>
      </c>
      <c r="F21" s="69">
        <v>22000</v>
      </c>
      <c r="G21" s="69">
        <f t="shared" si="0"/>
        <v>108.06621983577078</v>
      </c>
      <c r="H21" s="59">
        <v>20437</v>
      </c>
      <c r="I21" s="69">
        <f t="shared" si="1"/>
        <v>92.895454545454541</v>
      </c>
      <c r="J21" s="167"/>
      <c r="K21" s="59">
        <v>19931</v>
      </c>
      <c r="L21" s="69">
        <f t="shared" si="2"/>
        <v>97.524098448891721</v>
      </c>
      <c r="M21" s="167"/>
      <c r="N21" s="59">
        <v>19523</v>
      </c>
      <c r="O21" s="69">
        <f t="shared" si="3"/>
        <v>97.952937634840197</v>
      </c>
      <c r="P21" s="168"/>
    </row>
    <row r="22" spans="1:16" s="70" customFormat="1" ht="18.75" x14ac:dyDescent="0.3">
      <c r="A22" s="179" t="s">
        <v>147</v>
      </c>
      <c r="B22" s="166" t="s">
        <v>8</v>
      </c>
      <c r="C22" s="69">
        <v>122779.23</v>
      </c>
      <c r="D22" s="69">
        <v>160001</v>
      </c>
      <c r="E22" s="69">
        <v>160001</v>
      </c>
      <c r="F22" s="69">
        <v>123114</v>
      </c>
      <c r="G22" s="69">
        <f t="shared" si="0"/>
        <v>100.27266012337755</v>
      </c>
      <c r="H22" s="59">
        <v>124914</v>
      </c>
      <c r="I22" s="69">
        <f t="shared" si="1"/>
        <v>101.46205955455918</v>
      </c>
      <c r="J22" s="167"/>
      <c r="K22" s="59">
        <v>125766</v>
      </c>
      <c r="L22" s="69">
        <f t="shared" si="2"/>
        <v>100.68206926365339</v>
      </c>
      <c r="M22" s="167"/>
      <c r="N22" s="59">
        <v>126634</v>
      </c>
      <c r="O22" s="69">
        <f t="shared" si="3"/>
        <v>100.69017063435268</v>
      </c>
      <c r="P22" s="168"/>
    </row>
    <row r="23" spans="1:16" s="70" customFormat="1" ht="18.75" x14ac:dyDescent="0.3">
      <c r="A23" s="179" t="s">
        <v>148</v>
      </c>
      <c r="B23" s="166" t="s">
        <v>9</v>
      </c>
      <c r="C23" s="69">
        <v>559.74099999999999</v>
      </c>
      <c r="D23" s="69">
        <v>3037</v>
      </c>
      <c r="E23" s="69">
        <v>3037</v>
      </c>
      <c r="F23" s="69">
        <v>590</v>
      </c>
      <c r="G23" s="69">
        <f t="shared" si="0"/>
        <v>105.40589308269361</v>
      </c>
      <c r="H23" s="59">
        <v>680</v>
      </c>
      <c r="I23" s="69">
        <f t="shared" si="1"/>
        <v>115.2542372881356</v>
      </c>
      <c r="J23" s="167" t="s">
        <v>285</v>
      </c>
      <c r="K23" s="59">
        <v>720</v>
      </c>
      <c r="L23" s="69">
        <f t="shared" si="2"/>
        <v>105.88235294117648</v>
      </c>
      <c r="M23" s="167"/>
      <c r="N23" s="59">
        <v>800</v>
      </c>
      <c r="O23" s="69">
        <f t="shared" si="3"/>
        <v>111.11111111111111</v>
      </c>
      <c r="P23" s="167" t="s">
        <v>285</v>
      </c>
    </row>
    <row r="24" spans="1:16" s="70" customFormat="1" ht="18.75" x14ac:dyDescent="0.3">
      <c r="A24" s="179" t="s">
        <v>149</v>
      </c>
      <c r="B24" s="166" t="s">
        <v>59</v>
      </c>
      <c r="C24" s="69">
        <v>51375.504999999997</v>
      </c>
      <c r="D24" s="69">
        <v>56592</v>
      </c>
      <c r="E24" s="69">
        <v>56592</v>
      </c>
      <c r="F24" s="69">
        <v>64960</v>
      </c>
      <c r="G24" s="69">
        <f t="shared" si="0"/>
        <v>126.44157950369539</v>
      </c>
      <c r="H24" s="59">
        <v>71400</v>
      </c>
      <c r="I24" s="69">
        <f t="shared" si="1"/>
        <v>109.91379310344827</v>
      </c>
      <c r="J24" s="167"/>
      <c r="K24" s="59">
        <v>97100</v>
      </c>
      <c r="L24" s="69">
        <f t="shared" si="2"/>
        <v>135.99439775910363</v>
      </c>
      <c r="M24" s="167" t="s">
        <v>290</v>
      </c>
      <c r="N24" s="59">
        <v>115100</v>
      </c>
      <c r="O24" s="69">
        <f t="shared" si="3"/>
        <v>118.53759011328526</v>
      </c>
      <c r="P24" s="167" t="s">
        <v>290</v>
      </c>
    </row>
    <row r="25" spans="1:16" s="70" customFormat="1" ht="18.75" x14ac:dyDescent="0.3">
      <c r="A25" s="179" t="s">
        <v>150</v>
      </c>
      <c r="B25" s="166" t="s">
        <v>155</v>
      </c>
      <c r="C25" s="69">
        <v>1.3280000000000001</v>
      </c>
      <c r="D25" s="69">
        <v>0</v>
      </c>
      <c r="E25" s="69">
        <v>0</v>
      </c>
      <c r="F25" s="69">
        <v>0</v>
      </c>
      <c r="G25" s="69">
        <f t="shared" si="0"/>
        <v>0</v>
      </c>
      <c r="H25" s="59">
        <v>0</v>
      </c>
      <c r="I25" s="69" t="s">
        <v>278</v>
      </c>
      <c r="J25" s="167"/>
      <c r="K25" s="59">
        <v>0</v>
      </c>
      <c r="L25" s="69" t="s">
        <v>278</v>
      </c>
      <c r="M25" s="167"/>
      <c r="N25" s="59">
        <v>0</v>
      </c>
      <c r="O25" s="69" t="s">
        <v>278</v>
      </c>
      <c r="P25" s="168"/>
    </row>
    <row r="26" spans="1:16" s="169" customFormat="1" ht="18.75" x14ac:dyDescent="0.3">
      <c r="A26" s="178" t="s">
        <v>138</v>
      </c>
      <c r="B26" s="165" t="s">
        <v>77</v>
      </c>
      <c r="C26" s="58">
        <f>C27+C28+C29+C30+C31+C32+C33</f>
        <v>1164187.8700000001</v>
      </c>
      <c r="D26" s="58">
        <f t="shared" ref="D26:H26" si="4">D27+D28+D29+D30+D31+D32+D33</f>
        <v>547328</v>
      </c>
      <c r="E26" s="58">
        <f t="shared" si="4"/>
        <v>1029852.201</v>
      </c>
      <c r="F26" s="58">
        <f t="shared" si="4"/>
        <v>688498.8</v>
      </c>
      <c r="G26" s="58">
        <f t="shared" si="0"/>
        <v>59.139836253404695</v>
      </c>
      <c r="H26" s="58">
        <f t="shared" si="4"/>
        <v>578011</v>
      </c>
      <c r="I26" s="58">
        <f t="shared" si="1"/>
        <v>83.952361282256405</v>
      </c>
      <c r="J26" s="35"/>
      <c r="K26" s="58">
        <f t="shared" ref="K26" si="5">K27+K28+K29+K30+K31+K32+K33</f>
        <v>562186</v>
      </c>
      <c r="L26" s="58">
        <f t="shared" si="2"/>
        <v>97.262162830811178</v>
      </c>
      <c r="M26" s="35"/>
      <c r="N26" s="58">
        <f t="shared" ref="N26" si="6">N27+N28+N29+N30+N31+N32+N33</f>
        <v>562486</v>
      </c>
      <c r="O26" s="58">
        <f t="shared" si="3"/>
        <v>100.05336312181379</v>
      </c>
      <c r="P26" s="36"/>
    </row>
    <row r="27" spans="1:16" s="70" customFormat="1" ht="18.75" customHeight="1" x14ac:dyDescent="0.3">
      <c r="A27" s="179" t="s">
        <v>156</v>
      </c>
      <c r="B27" s="166" t="s">
        <v>60</v>
      </c>
      <c r="C27" s="69">
        <v>544526.46200000006</v>
      </c>
      <c r="D27" s="69">
        <v>462920</v>
      </c>
      <c r="E27" s="69">
        <v>533777</v>
      </c>
      <c r="F27" s="69">
        <v>534056</v>
      </c>
      <c r="G27" s="69">
        <f t="shared" si="0"/>
        <v>98.07714358609077</v>
      </c>
      <c r="H27" s="59">
        <v>503330</v>
      </c>
      <c r="I27" s="69">
        <f t="shared" si="1"/>
        <v>94.246670761118693</v>
      </c>
      <c r="J27" s="167"/>
      <c r="K27" s="59">
        <v>503305</v>
      </c>
      <c r="L27" s="69">
        <f t="shared" si="2"/>
        <v>99.995033079689264</v>
      </c>
      <c r="M27" s="167"/>
      <c r="N27" s="59">
        <v>503505</v>
      </c>
      <c r="O27" s="69">
        <f t="shared" si="3"/>
        <v>100.03973733620765</v>
      </c>
      <c r="P27" s="168"/>
    </row>
    <row r="28" spans="1:16" s="70" customFormat="1" ht="18.75" x14ac:dyDescent="0.3">
      <c r="A28" s="179" t="s">
        <v>157</v>
      </c>
      <c r="B28" s="166" t="s">
        <v>61</v>
      </c>
      <c r="C28" s="69">
        <v>4352.5290000000005</v>
      </c>
      <c r="D28" s="69">
        <v>4871</v>
      </c>
      <c r="E28" s="69">
        <v>4871</v>
      </c>
      <c r="F28" s="69">
        <v>4878</v>
      </c>
      <c r="G28" s="69">
        <f t="shared" si="0"/>
        <v>112.07277424228535</v>
      </c>
      <c r="H28" s="59">
        <v>3512</v>
      </c>
      <c r="I28" s="69">
        <f t="shared" si="1"/>
        <v>71.996719967199681</v>
      </c>
      <c r="J28" s="167" t="s">
        <v>286</v>
      </c>
      <c r="K28" s="59">
        <v>3512</v>
      </c>
      <c r="L28" s="69">
        <f t="shared" si="2"/>
        <v>100</v>
      </c>
      <c r="M28" s="167"/>
      <c r="N28" s="59">
        <v>3512</v>
      </c>
      <c r="O28" s="69">
        <f t="shared" si="3"/>
        <v>100</v>
      </c>
      <c r="P28" s="168"/>
    </row>
    <row r="29" spans="1:16" s="70" customFormat="1" ht="18.75" x14ac:dyDescent="0.3">
      <c r="A29" s="179" t="s">
        <v>158</v>
      </c>
      <c r="B29" s="166" t="s">
        <v>62</v>
      </c>
      <c r="C29" s="69">
        <v>6249.9269999999997</v>
      </c>
      <c r="D29" s="69">
        <v>1000</v>
      </c>
      <c r="E29" s="69">
        <v>1000</v>
      </c>
      <c r="F29" s="69">
        <v>3000</v>
      </c>
      <c r="G29" s="69">
        <f t="shared" si="0"/>
        <v>48.000560646548351</v>
      </c>
      <c r="H29" s="59">
        <v>1300</v>
      </c>
      <c r="I29" s="69">
        <f t="shared" si="1"/>
        <v>43.333333333333336</v>
      </c>
      <c r="J29" s="167" t="s">
        <v>287</v>
      </c>
      <c r="K29" s="59">
        <v>1400</v>
      </c>
      <c r="L29" s="69">
        <f t="shared" si="2"/>
        <v>107.69230769230769</v>
      </c>
      <c r="M29" s="167"/>
      <c r="N29" s="59">
        <v>1500</v>
      </c>
      <c r="O29" s="69">
        <f t="shared" si="3"/>
        <v>107.14285714285714</v>
      </c>
      <c r="P29" s="168"/>
    </row>
    <row r="30" spans="1:16" s="70" customFormat="1" ht="18.75" x14ac:dyDescent="0.3">
      <c r="A30" s="179" t="s">
        <v>159</v>
      </c>
      <c r="B30" s="166" t="s">
        <v>63</v>
      </c>
      <c r="C30" s="69">
        <v>586743.55000000005</v>
      </c>
      <c r="D30" s="69">
        <v>71100</v>
      </c>
      <c r="E30" s="69">
        <v>477767.201</v>
      </c>
      <c r="F30" s="69">
        <v>132003.20000000001</v>
      </c>
      <c r="G30" s="69">
        <f t="shared" si="0"/>
        <v>22.497597118877575</v>
      </c>
      <c r="H30" s="59">
        <v>59000</v>
      </c>
      <c r="I30" s="69">
        <f t="shared" si="1"/>
        <v>44.695886160335505</v>
      </c>
      <c r="J30" s="167" t="s">
        <v>288</v>
      </c>
      <c r="K30" s="59">
        <v>43100</v>
      </c>
      <c r="L30" s="69">
        <f t="shared" si="2"/>
        <v>73.050847457627128</v>
      </c>
      <c r="M30" s="167" t="s">
        <v>288</v>
      </c>
      <c r="N30" s="59">
        <v>43100</v>
      </c>
      <c r="O30" s="69">
        <f t="shared" si="3"/>
        <v>100</v>
      </c>
      <c r="P30" s="168"/>
    </row>
    <row r="31" spans="1:16" s="70" customFormat="1" ht="18.75" x14ac:dyDescent="0.3">
      <c r="A31" s="179" t="s">
        <v>160</v>
      </c>
      <c r="B31" s="166" t="s">
        <v>64</v>
      </c>
      <c r="C31" s="69">
        <v>0</v>
      </c>
      <c r="D31" s="69">
        <v>0</v>
      </c>
      <c r="E31" s="69">
        <v>0</v>
      </c>
      <c r="F31" s="69">
        <v>0</v>
      </c>
      <c r="G31" s="69" t="s">
        <v>278</v>
      </c>
      <c r="H31" s="59">
        <v>0</v>
      </c>
      <c r="I31" s="69" t="s">
        <v>278</v>
      </c>
      <c r="J31" s="167"/>
      <c r="K31" s="59">
        <v>0</v>
      </c>
      <c r="L31" s="69" t="s">
        <v>278</v>
      </c>
      <c r="M31" s="167"/>
      <c r="N31" s="59">
        <v>0</v>
      </c>
      <c r="O31" s="69" t="s">
        <v>278</v>
      </c>
      <c r="P31" s="168"/>
    </row>
    <row r="32" spans="1:16" s="70" customFormat="1" ht="18.75" x14ac:dyDescent="0.3">
      <c r="A32" s="179" t="s">
        <v>161</v>
      </c>
      <c r="B32" s="166" t="s">
        <v>65</v>
      </c>
      <c r="C32" s="69">
        <v>19516.645</v>
      </c>
      <c r="D32" s="69">
        <v>7437</v>
      </c>
      <c r="E32" s="69">
        <v>12437</v>
      </c>
      <c r="F32" s="69">
        <v>10429.299999999999</v>
      </c>
      <c r="G32" s="69">
        <f t="shared" si="0"/>
        <v>53.437975635668934</v>
      </c>
      <c r="H32" s="59">
        <v>10869</v>
      </c>
      <c r="I32" s="69">
        <f t="shared" si="1"/>
        <v>104.21600682692032</v>
      </c>
      <c r="J32" s="167"/>
      <c r="K32" s="59">
        <v>10869</v>
      </c>
      <c r="L32" s="69">
        <f t="shared" si="2"/>
        <v>100</v>
      </c>
      <c r="M32" s="167"/>
      <c r="N32" s="59">
        <v>10869</v>
      </c>
      <c r="O32" s="69">
        <f t="shared" si="3"/>
        <v>100</v>
      </c>
      <c r="P32" s="168"/>
    </row>
    <row r="33" spans="1:16" s="70" customFormat="1" ht="18.75" x14ac:dyDescent="0.3">
      <c r="A33" s="179" t="s">
        <v>162</v>
      </c>
      <c r="B33" s="166" t="s">
        <v>66</v>
      </c>
      <c r="C33" s="69">
        <v>2798.7570000000001</v>
      </c>
      <c r="D33" s="69">
        <v>0</v>
      </c>
      <c r="E33" s="69">
        <v>0</v>
      </c>
      <c r="F33" s="69">
        <v>4132.3</v>
      </c>
      <c r="G33" s="69">
        <f t="shared" si="0"/>
        <v>147.64768788430007</v>
      </c>
      <c r="H33" s="59">
        <v>0</v>
      </c>
      <c r="I33" s="69">
        <f t="shared" si="1"/>
        <v>0</v>
      </c>
      <c r="J33" s="167"/>
      <c r="K33" s="59">
        <v>0</v>
      </c>
      <c r="L33" s="69" t="s">
        <v>278</v>
      </c>
      <c r="M33" s="167"/>
      <c r="N33" s="59">
        <v>0</v>
      </c>
      <c r="O33" s="69" t="s">
        <v>278</v>
      </c>
      <c r="P33" s="168"/>
    </row>
    <row r="34" spans="1:16" s="60" customFormat="1" ht="18.75" x14ac:dyDescent="0.3">
      <c r="A34" s="180" t="s">
        <v>163</v>
      </c>
      <c r="B34" s="64" t="s">
        <v>54</v>
      </c>
      <c r="C34" s="58">
        <f t="shared" ref="C34:F34" si="7">C35+C40+C41+C42+C43</f>
        <v>5080425.4219999993</v>
      </c>
      <c r="D34" s="58">
        <f t="shared" si="7"/>
        <v>4986921.5520000001</v>
      </c>
      <c r="E34" s="58">
        <f t="shared" si="7"/>
        <v>5876428.4587900005</v>
      </c>
      <c r="F34" s="58">
        <f t="shared" si="7"/>
        <v>5876466.1634200001</v>
      </c>
      <c r="G34" s="58">
        <f t="shared" ref="G34:G58" si="8">F34/C34*100</f>
        <v>115.66878116098052</v>
      </c>
      <c r="H34" s="59">
        <f>H35+H40+H41+H42+H43</f>
        <v>5248479.4737400003</v>
      </c>
      <c r="I34" s="58">
        <f t="shared" ref="I34:I58" si="9">H34/F34*100</f>
        <v>89.313531768648474</v>
      </c>
      <c r="J34" s="35"/>
      <c r="K34" s="59">
        <f>K35+K40+K41+K42+K43</f>
        <v>5683327.6430899994</v>
      </c>
      <c r="L34" s="58">
        <f t="shared" ref="L34:L58" si="10">K34/H34*100</f>
        <v>108.28522187284332</v>
      </c>
      <c r="M34" s="35"/>
      <c r="N34" s="59">
        <f>N35+N40+N41+N42+N43</f>
        <v>6184199.2642899994</v>
      </c>
      <c r="O34" s="58">
        <f t="shared" ref="O34:O39" si="11">N34/K34*100</f>
        <v>108.81299922606043</v>
      </c>
      <c r="P34" s="35"/>
    </row>
    <row r="35" spans="1:16" s="67" customFormat="1" ht="18.75" x14ac:dyDescent="0.25">
      <c r="A35" s="181" t="s">
        <v>164</v>
      </c>
      <c r="B35" s="65" t="s">
        <v>11</v>
      </c>
      <c r="C35" s="63">
        <f t="shared" ref="C35:N35" si="12">C36+C37+C38+C39</f>
        <v>5120512.1989999991</v>
      </c>
      <c r="D35" s="63">
        <f t="shared" si="12"/>
        <v>4986921.5520000001</v>
      </c>
      <c r="E35" s="63">
        <f t="shared" si="12"/>
        <v>5876428.4587900005</v>
      </c>
      <c r="F35" s="63">
        <f t="shared" si="12"/>
        <v>5879416.6767899999</v>
      </c>
      <c r="G35" s="63">
        <f t="shared" si="8"/>
        <v>114.82087041874853</v>
      </c>
      <c r="H35" s="66">
        <f>H36+H37+H38+H39</f>
        <v>5248479.4737400003</v>
      </c>
      <c r="I35" s="63">
        <f t="shared" si="9"/>
        <v>89.26871086479153</v>
      </c>
      <c r="J35" s="39"/>
      <c r="K35" s="66">
        <f t="shared" si="12"/>
        <v>5683327.6430899994</v>
      </c>
      <c r="L35" s="63">
        <f t="shared" si="10"/>
        <v>108.28522187284332</v>
      </c>
      <c r="M35" s="39"/>
      <c r="N35" s="66">
        <f t="shared" si="12"/>
        <v>6184199.2642899994</v>
      </c>
      <c r="O35" s="63">
        <f t="shared" si="11"/>
        <v>108.81299922606043</v>
      </c>
      <c r="P35" s="39"/>
    </row>
    <row r="36" spans="1:16" s="67" customFormat="1" ht="18.75" x14ac:dyDescent="0.25">
      <c r="A36" s="181" t="s">
        <v>165</v>
      </c>
      <c r="B36" s="68" t="s">
        <v>67</v>
      </c>
      <c r="C36" s="39">
        <v>210802.655</v>
      </c>
      <c r="D36" s="39">
        <v>115737.217</v>
      </c>
      <c r="E36" s="39">
        <v>126838.25668000001</v>
      </c>
      <c r="F36" s="39">
        <v>126838.25668000001</v>
      </c>
      <c r="G36" s="63">
        <f t="shared" si="8"/>
        <v>60.169193163150624</v>
      </c>
      <c r="H36" s="43">
        <v>21950.34</v>
      </c>
      <c r="I36" s="63">
        <f t="shared" si="9"/>
        <v>17.305772386464181</v>
      </c>
      <c r="J36" s="39"/>
      <c r="K36" s="43">
        <v>259821.26965999999</v>
      </c>
      <c r="L36" s="63">
        <f t="shared" si="10"/>
        <v>1183.6776544691334</v>
      </c>
      <c r="M36" s="39"/>
      <c r="N36" s="43">
        <v>48212.851900000001</v>
      </c>
      <c r="O36" s="63">
        <f t="shared" si="11"/>
        <v>18.556160534159098</v>
      </c>
      <c r="P36" s="39"/>
    </row>
    <row r="37" spans="1:16" s="67" customFormat="1" ht="18.75" x14ac:dyDescent="0.25">
      <c r="A37" s="181" t="s">
        <v>166</v>
      </c>
      <c r="B37" s="68" t="s">
        <v>69</v>
      </c>
      <c r="C37" s="39">
        <v>1254607.8970000001</v>
      </c>
      <c r="D37" s="39">
        <v>1038238.375</v>
      </c>
      <c r="E37" s="39">
        <v>1592941.0534699999</v>
      </c>
      <c r="F37" s="39">
        <v>1592941.0534699999</v>
      </c>
      <c r="G37" s="63">
        <f t="shared" si="8"/>
        <v>126.96724269622541</v>
      </c>
      <c r="H37" s="43">
        <v>923351.37312</v>
      </c>
      <c r="I37" s="63">
        <f t="shared" si="9"/>
        <v>57.9651940734786</v>
      </c>
      <c r="J37" s="39"/>
      <c r="K37" s="43">
        <v>983942.28376000002</v>
      </c>
      <c r="L37" s="63">
        <f t="shared" si="10"/>
        <v>106.56206428060682</v>
      </c>
      <c r="M37" s="39"/>
      <c r="N37" s="43">
        <v>1488308.45166</v>
      </c>
      <c r="O37" s="63">
        <f t="shared" si="11"/>
        <v>151.2597310050173</v>
      </c>
      <c r="P37" s="39"/>
    </row>
    <row r="38" spans="1:16" s="67" customFormat="1" ht="18.75" x14ac:dyDescent="0.25">
      <c r="A38" s="181" t="s">
        <v>167</v>
      </c>
      <c r="B38" s="68" t="s">
        <v>12</v>
      </c>
      <c r="C38" s="39">
        <v>3196916.0129999998</v>
      </c>
      <c r="D38" s="39">
        <v>3435994.04</v>
      </c>
      <c r="E38" s="39">
        <v>3741294.6888199998</v>
      </c>
      <c r="F38" s="39">
        <v>3741294.6888199998</v>
      </c>
      <c r="G38" s="63">
        <f t="shared" si="8"/>
        <v>117.02824452085474</v>
      </c>
      <c r="H38" s="43">
        <v>4133883.85788</v>
      </c>
      <c r="I38" s="63">
        <f t="shared" si="9"/>
        <v>110.49340406766575</v>
      </c>
      <c r="J38" s="39"/>
      <c r="K38" s="43">
        <v>4261330.2796499999</v>
      </c>
      <c r="L38" s="63">
        <f t="shared" si="10"/>
        <v>103.08297054662197</v>
      </c>
      <c r="M38" s="39"/>
      <c r="N38" s="43">
        <v>4469444.1507099997</v>
      </c>
      <c r="O38" s="63">
        <f t="shared" si="11"/>
        <v>104.88377706965942</v>
      </c>
      <c r="P38" s="39"/>
    </row>
    <row r="39" spans="1:16" s="67" customFormat="1" ht="18.75" x14ac:dyDescent="0.25">
      <c r="A39" s="181" t="s">
        <v>168</v>
      </c>
      <c r="B39" s="68" t="s">
        <v>13</v>
      </c>
      <c r="C39" s="39">
        <v>458185.63400000002</v>
      </c>
      <c r="D39" s="39">
        <v>396951.92</v>
      </c>
      <c r="E39" s="39">
        <v>415354.45981999999</v>
      </c>
      <c r="F39" s="39">
        <v>418342.67781999998</v>
      </c>
      <c r="G39" s="63">
        <f t="shared" si="8"/>
        <v>91.304189126977292</v>
      </c>
      <c r="H39" s="43">
        <v>169293.90273999999</v>
      </c>
      <c r="I39" s="63">
        <f t="shared" si="9"/>
        <v>40.467758064321124</v>
      </c>
      <c r="J39" s="39"/>
      <c r="K39" s="43">
        <v>178233.81002</v>
      </c>
      <c r="L39" s="63">
        <f t="shared" si="10"/>
        <v>105.28070245608893</v>
      </c>
      <c r="M39" s="39"/>
      <c r="N39" s="43">
        <v>178233.81002</v>
      </c>
      <c r="O39" s="63">
        <f t="shared" si="11"/>
        <v>100</v>
      </c>
      <c r="P39" s="39"/>
    </row>
    <row r="40" spans="1:16" s="67" customFormat="1" ht="37.5" x14ac:dyDescent="0.25">
      <c r="A40" s="181" t="s">
        <v>169</v>
      </c>
      <c r="B40" s="68" t="s">
        <v>121</v>
      </c>
      <c r="C40" s="39">
        <v>0</v>
      </c>
      <c r="D40" s="39">
        <v>0</v>
      </c>
      <c r="E40" s="39">
        <v>0</v>
      </c>
      <c r="F40" s="39">
        <v>0</v>
      </c>
      <c r="G40" s="63" t="s">
        <v>278</v>
      </c>
      <c r="H40" s="43">
        <v>0</v>
      </c>
      <c r="I40" s="63" t="s">
        <v>278</v>
      </c>
      <c r="J40" s="39"/>
      <c r="K40" s="43">
        <v>0</v>
      </c>
      <c r="L40" s="63" t="s">
        <v>278</v>
      </c>
      <c r="M40" s="39"/>
      <c r="N40" s="43">
        <v>0</v>
      </c>
      <c r="O40" s="63" t="s">
        <v>278</v>
      </c>
      <c r="P40" s="39"/>
    </row>
    <row r="41" spans="1:16" s="67" customFormat="1" ht="18.75" x14ac:dyDescent="0.25">
      <c r="A41" s="181" t="s">
        <v>170</v>
      </c>
      <c r="B41" s="61" t="s">
        <v>68</v>
      </c>
      <c r="C41" s="39">
        <v>0</v>
      </c>
      <c r="D41" s="39">
        <v>0</v>
      </c>
      <c r="E41" s="39">
        <v>0</v>
      </c>
      <c r="F41" s="39">
        <v>0</v>
      </c>
      <c r="G41" s="63" t="s">
        <v>278</v>
      </c>
      <c r="H41" s="43">
        <v>0</v>
      </c>
      <c r="I41" s="63" t="s">
        <v>278</v>
      </c>
      <c r="J41" s="39"/>
      <c r="K41" s="43">
        <v>0</v>
      </c>
      <c r="L41" s="63" t="s">
        <v>278</v>
      </c>
      <c r="M41" s="39"/>
      <c r="N41" s="43">
        <v>0</v>
      </c>
      <c r="O41" s="63" t="s">
        <v>278</v>
      </c>
      <c r="P41" s="39"/>
    </row>
    <row r="42" spans="1:16" s="67" customFormat="1" ht="56.25" x14ac:dyDescent="0.25">
      <c r="A42" s="181" t="s">
        <v>171</v>
      </c>
      <c r="B42" s="61" t="s">
        <v>119</v>
      </c>
      <c r="C42" s="39">
        <v>2.101</v>
      </c>
      <c r="D42" s="39">
        <v>0</v>
      </c>
      <c r="E42" s="39">
        <v>0</v>
      </c>
      <c r="F42" s="39">
        <v>2742.9491699999999</v>
      </c>
      <c r="G42" s="63">
        <f t="shared" si="8"/>
        <v>130554.45835316516</v>
      </c>
      <c r="H42" s="43">
        <v>0</v>
      </c>
      <c r="I42" s="63" t="s">
        <v>278</v>
      </c>
      <c r="J42" s="39"/>
      <c r="K42" s="43">
        <v>0</v>
      </c>
      <c r="L42" s="63" t="s">
        <v>278</v>
      </c>
      <c r="M42" s="39"/>
      <c r="N42" s="43">
        <v>0</v>
      </c>
      <c r="O42" s="63" t="s">
        <v>278</v>
      </c>
      <c r="P42" s="39"/>
    </row>
    <row r="43" spans="1:16" s="67" customFormat="1" ht="37.5" x14ac:dyDescent="0.25">
      <c r="A43" s="181" t="s">
        <v>172</v>
      </c>
      <c r="B43" s="61" t="s">
        <v>120</v>
      </c>
      <c r="C43" s="39">
        <v>-40088.877999999997</v>
      </c>
      <c r="D43" s="39">
        <v>0</v>
      </c>
      <c r="E43" s="39">
        <v>0</v>
      </c>
      <c r="F43" s="39">
        <v>-5693.4625400000004</v>
      </c>
      <c r="G43" s="63">
        <f t="shared" si="8"/>
        <v>14.202099993918516</v>
      </c>
      <c r="H43" s="43">
        <v>0</v>
      </c>
      <c r="I43" s="63" t="s">
        <v>278</v>
      </c>
      <c r="J43" s="39"/>
      <c r="K43" s="43">
        <v>0</v>
      </c>
      <c r="L43" s="63" t="s">
        <v>278</v>
      </c>
      <c r="M43" s="39"/>
      <c r="N43" s="43">
        <v>0</v>
      </c>
      <c r="O43" s="63" t="s">
        <v>278</v>
      </c>
      <c r="P43" s="39"/>
    </row>
    <row r="44" spans="1:16" s="60" customFormat="1" ht="18.75" x14ac:dyDescent="0.3">
      <c r="A44" s="177" t="s">
        <v>173</v>
      </c>
      <c r="B44" s="57" t="s">
        <v>55</v>
      </c>
      <c r="C44" s="58">
        <f>C8+C34</f>
        <v>8056402.9309999989</v>
      </c>
      <c r="D44" s="58">
        <f>D8+D34</f>
        <v>7748586.5520000001</v>
      </c>
      <c r="E44" s="58">
        <f>E8+E34</f>
        <v>9150003.7197900005</v>
      </c>
      <c r="F44" s="58">
        <f>F8+F34</f>
        <v>8902204.2634200007</v>
      </c>
      <c r="G44" s="58">
        <f t="shared" si="8"/>
        <v>110.49849839517667</v>
      </c>
      <c r="H44" s="59">
        <f>H8+H34</f>
        <v>8691040.4737400003</v>
      </c>
      <c r="I44" s="58">
        <f t="shared" si="9"/>
        <v>97.627960632764939</v>
      </c>
      <c r="J44" s="35"/>
      <c r="K44" s="59">
        <f>K8+K34</f>
        <v>9197247.6430899985</v>
      </c>
      <c r="L44" s="58">
        <f t="shared" si="10"/>
        <v>105.82447142985359</v>
      </c>
      <c r="M44" s="35"/>
      <c r="N44" s="59">
        <f>N8+N34</f>
        <v>9815281.2642899994</v>
      </c>
      <c r="O44" s="58">
        <f t="shared" ref="O44:O58" si="13">N44/K44*100</f>
        <v>106.71976709971854</v>
      </c>
      <c r="P44" s="36"/>
    </row>
    <row r="45" spans="1:16" s="60" customFormat="1" ht="18.75" x14ac:dyDescent="0.3">
      <c r="A45" s="177" t="s">
        <v>174</v>
      </c>
      <c r="B45" s="57" t="s">
        <v>81</v>
      </c>
      <c r="C45" s="58">
        <f>C46+C49+C50+C51+C52+C53+C54+C55+C56+C57+C58+C59+C62+C63</f>
        <v>7911631.9300000016</v>
      </c>
      <c r="D45" s="58">
        <f>D46+D49+D50+D51+D52+D53+D54+D55+D56+D57+D58+D59+D62+D63</f>
        <v>8008586.5499999998</v>
      </c>
      <c r="E45" s="58">
        <f>E46+E49+E50+E51+E52+E53+E54+E55+E56+E57+E58+E59+E62+E63</f>
        <v>9352372.4900000002</v>
      </c>
      <c r="F45" s="58">
        <f>F46+F49+F50+F51+F52+F53+F54+F55+F56+F57+F58+F59+F62+F63</f>
        <v>8952883.540000001</v>
      </c>
      <c r="G45" s="58">
        <f t="shared" si="8"/>
        <v>113.16102188793305</v>
      </c>
      <c r="H45" s="59">
        <f>H46+H49+H50+H51+H52+H53+H54+H55+H56+H57+H58+H59+H62+H63</f>
        <v>8791040.4700000007</v>
      </c>
      <c r="I45" s="63">
        <f t="shared" si="9"/>
        <v>98.192279958999663</v>
      </c>
      <c r="J45" s="35"/>
      <c r="K45" s="59">
        <f>K46+K49+K50+K51+K52+K53+K54+K55+K56+K57+K58+K59+K62+K63</f>
        <v>9197247.6400000006</v>
      </c>
      <c r="L45" s="69">
        <f t="shared" si="10"/>
        <v>104.62069502906064</v>
      </c>
      <c r="M45" s="35"/>
      <c r="N45" s="59">
        <f>N46+N49+N50+N51+N52+N53+N54+N55+N56+N57+N58+N59+N62+N63</f>
        <v>9815281.2599999998</v>
      </c>
      <c r="O45" s="63">
        <f t="shared" si="13"/>
        <v>106.71976708892879</v>
      </c>
      <c r="P45" s="35"/>
    </row>
    <row r="46" spans="1:16" s="169" customFormat="1" ht="18.75" x14ac:dyDescent="0.25">
      <c r="A46" s="183" t="s">
        <v>175</v>
      </c>
      <c r="B46" s="145" t="s">
        <v>85</v>
      </c>
      <c r="C46" s="142">
        <v>404143.13</v>
      </c>
      <c r="D46" s="142">
        <v>411396.5</v>
      </c>
      <c r="E46" s="142">
        <v>407436.45</v>
      </c>
      <c r="F46" s="142">
        <v>407436.45</v>
      </c>
      <c r="G46" s="170">
        <f t="shared" si="8"/>
        <v>100.8148895169887</v>
      </c>
      <c r="H46" s="59">
        <v>454020.1</v>
      </c>
      <c r="I46" s="170">
        <f t="shared" si="9"/>
        <v>111.43335359416173</v>
      </c>
      <c r="J46" s="171"/>
      <c r="K46" s="158">
        <v>405094.7</v>
      </c>
      <c r="L46" s="58">
        <f t="shared" si="10"/>
        <v>89.223957265328124</v>
      </c>
      <c r="M46" s="171"/>
      <c r="N46" s="158">
        <v>305094.7</v>
      </c>
      <c r="O46" s="170">
        <f t="shared" si="13"/>
        <v>75.314414135756408</v>
      </c>
      <c r="P46" s="172"/>
    </row>
    <row r="47" spans="1:16" s="67" customFormat="1" ht="18.75" x14ac:dyDescent="0.25">
      <c r="A47" s="184" t="s">
        <v>191</v>
      </c>
      <c r="B47" s="163" t="s">
        <v>133</v>
      </c>
      <c r="C47" s="38"/>
      <c r="D47" s="38"/>
      <c r="E47" s="38"/>
      <c r="F47" s="38"/>
      <c r="G47" s="63" t="e">
        <f t="shared" si="8"/>
        <v>#DIV/0!</v>
      </c>
      <c r="H47" s="42"/>
      <c r="I47" s="63" t="e">
        <f t="shared" si="9"/>
        <v>#DIV/0!</v>
      </c>
      <c r="J47" s="40"/>
      <c r="K47" s="34"/>
      <c r="L47" s="69" t="e">
        <f t="shared" si="10"/>
        <v>#DIV/0!</v>
      </c>
      <c r="M47" s="40"/>
      <c r="N47" s="34"/>
      <c r="O47" s="63" t="e">
        <f t="shared" si="13"/>
        <v>#DIV/0!</v>
      </c>
      <c r="P47" s="41"/>
    </row>
    <row r="48" spans="1:16" s="67" customFormat="1" ht="37.5" x14ac:dyDescent="0.25">
      <c r="A48" s="184" t="s">
        <v>249</v>
      </c>
      <c r="B48" s="163" t="s">
        <v>250</v>
      </c>
      <c r="C48" s="38"/>
      <c r="D48" s="38"/>
      <c r="E48" s="38"/>
      <c r="F48" s="38"/>
      <c r="G48" s="63" t="s">
        <v>100</v>
      </c>
      <c r="H48" s="223"/>
      <c r="I48" s="63" t="s">
        <v>100</v>
      </c>
      <c r="J48" s="40" t="s">
        <v>100</v>
      </c>
      <c r="K48" s="38"/>
      <c r="L48" s="69" t="s">
        <v>100</v>
      </c>
      <c r="M48" s="40" t="s">
        <v>100</v>
      </c>
      <c r="N48" s="38"/>
      <c r="O48" s="63" t="s">
        <v>100</v>
      </c>
      <c r="P48" s="22" t="s">
        <v>100</v>
      </c>
    </row>
    <row r="49" spans="1:16" s="169" customFormat="1" ht="18.75" x14ac:dyDescent="0.25">
      <c r="A49" s="183" t="s">
        <v>176</v>
      </c>
      <c r="B49" s="145" t="s">
        <v>86</v>
      </c>
      <c r="C49" s="142"/>
      <c r="D49" s="142"/>
      <c r="E49" s="142"/>
      <c r="F49" s="142"/>
      <c r="G49" s="170" t="e">
        <f t="shared" si="8"/>
        <v>#DIV/0!</v>
      </c>
      <c r="H49" s="59"/>
      <c r="I49" s="170" t="e">
        <f t="shared" si="9"/>
        <v>#DIV/0!</v>
      </c>
      <c r="J49" s="171"/>
      <c r="K49" s="158"/>
      <c r="L49" s="58" t="e">
        <f t="shared" si="10"/>
        <v>#DIV/0!</v>
      </c>
      <c r="M49" s="171"/>
      <c r="N49" s="158"/>
      <c r="O49" s="170" t="e">
        <f t="shared" si="13"/>
        <v>#DIV/0!</v>
      </c>
      <c r="P49" s="172"/>
    </row>
    <row r="50" spans="1:16" s="169" customFormat="1" ht="18.75" x14ac:dyDescent="0.25">
      <c r="A50" s="183" t="s">
        <v>177</v>
      </c>
      <c r="B50" s="145" t="s">
        <v>87</v>
      </c>
      <c r="C50" s="142">
        <v>47774.33</v>
      </c>
      <c r="D50" s="142">
        <v>51820</v>
      </c>
      <c r="E50" s="142">
        <v>61863.05</v>
      </c>
      <c r="F50" s="142">
        <v>61863.05</v>
      </c>
      <c r="G50" s="170">
        <f t="shared" si="8"/>
        <v>129.49014669593481</v>
      </c>
      <c r="H50" s="59">
        <v>53595.8</v>
      </c>
      <c r="I50" s="170">
        <f t="shared" si="9"/>
        <v>86.63620691188035</v>
      </c>
      <c r="J50" s="171"/>
      <c r="K50" s="158">
        <v>53700</v>
      </c>
      <c r="L50" s="58">
        <f t="shared" si="10"/>
        <v>100.19441821933808</v>
      </c>
      <c r="M50" s="171"/>
      <c r="N50" s="158">
        <v>53750</v>
      </c>
      <c r="O50" s="170">
        <f t="shared" si="13"/>
        <v>100.09310986964618</v>
      </c>
      <c r="P50" s="172"/>
    </row>
    <row r="51" spans="1:16" s="169" customFormat="1" ht="18.75" x14ac:dyDescent="0.25">
      <c r="A51" s="183" t="s">
        <v>178</v>
      </c>
      <c r="B51" s="145" t="s">
        <v>88</v>
      </c>
      <c r="C51" s="142">
        <v>853758.25</v>
      </c>
      <c r="D51" s="142">
        <v>712039.72</v>
      </c>
      <c r="E51" s="142">
        <v>1631689.79</v>
      </c>
      <c r="F51" s="142">
        <v>1267115.42</v>
      </c>
      <c r="G51" s="170">
        <f t="shared" si="8"/>
        <v>148.41618455809945</v>
      </c>
      <c r="H51" s="59">
        <v>713985.7</v>
      </c>
      <c r="I51" s="170">
        <f t="shared" si="9"/>
        <v>56.347329432704718</v>
      </c>
      <c r="J51" s="171"/>
      <c r="K51" s="158">
        <v>1231438.01</v>
      </c>
      <c r="L51" s="58">
        <f t="shared" si="10"/>
        <v>172.47376383028401</v>
      </c>
      <c r="M51" s="171"/>
      <c r="N51" s="158">
        <v>1623849.27</v>
      </c>
      <c r="O51" s="170">
        <f t="shared" si="13"/>
        <v>131.86609937434042</v>
      </c>
      <c r="P51" s="172"/>
    </row>
    <row r="52" spans="1:16" s="169" customFormat="1" ht="18.75" x14ac:dyDescent="0.25">
      <c r="A52" s="183" t="s">
        <v>179</v>
      </c>
      <c r="B52" s="145" t="s">
        <v>89</v>
      </c>
      <c r="C52" s="142">
        <v>1161741.07</v>
      </c>
      <c r="D52" s="142">
        <v>816689.39</v>
      </c>
      <c r="E52" s="142">
        <v>884786.25</v>
      </c>
      <c r="F52" s="142">
        <v>884786.25</v>
      </c>
      <c r="G52" s="170">
        <f t="shared" si="8"/>
        <v>76.160365923880093</v>
      </c>
      <c r="H52" s="59">
        <v>653107.15</v>
      </c>
      <c r="I52" s="170">
        <f t="shared" si="9"/>
        <v>73.815246337745421</v>
      </c>
      <c r="J52" s="171"/>
      <c r="K52" s="158">
        <v>637272.67000000004</v>
      </c>
      <c r="L52" s="58">
        <f t="shared" si="10"/>
        <v>97.575515748066763</v>
      </c>
      <c r="M52" s="171"/>
      <c r="N52" s="158">
        <v>637290.17000000004</v>
      </c>
      <c r="O52" s="170">
        <f t="shared" si="13"/>
        <v>100.00274607727961</v>
      </c>
      <c r="P52" s="172"/>
    </row>
    <row r="53" spans="1:16" s="169" customFormat="1" ht="18.75" x14ac:dyDescent="0.25">
      <c r="A53" s="183" t="s">
        <v>180</v>
      </c>
      <c r="B53" s="145" t="s">
        <v>90</v>
      </c>
      <c r="C53" s="142">
        <v>28795.17</v>
      </c>
      <c r="D53" s="142">
        <v>17900</v>
      </c>
      <c r="E53" s="142">
        <v>17900</v>
      </c>
      <c r="F53" s="142">
        <v>17900</v>
      </c>
      <c r="G53" s="170">
        <f t="shared" si="8"/>
        <v>62.163203064958473</v>
      </c>
      <c r="H53" s="59">
        <v>19400</v>
      </c>
      <c r="I53" s="170">
        <f t="shared" si="9"/>
        <v>108.37988826815644</v>
      </c>
      <c r="J53" s="171"/>
      <c r="K53" s="158">
        <v>19400</v>
      </c>
      <c r="L53" s="58">
        <f t="shared" si="10"/>
        <v>100</v>
      </c>
      <c r="M53" s="171"/>
      <c r="N53" s="158">
        <v>19400</v>
      </c>
      <c r="O53" s="170">
        <f t="shared" si="13"/>
        <v>100</v>
      </c>
      <c r="P53" s="172"/>
    </row>
    <row r="54" spans="1:16" s="169" customFormat="1" ht="18.75" x14ac:dyDescent="0.25">
      <c r="A54" s="183" t="s">
        <v>181</v>
      </c>
      <c r="B54" s="145" t="s">
        <v>91</v>
      </c>
      <c r="C54" s="142">
        <v>4812597.8600000003</v>
      </c>
      <c r="D54" s="142">
        <v>5264504.25</v>
      </c>
      <c r="E54" s="142">
        <v>5612554.6500000004</v>
      </c>
      <c r="F54" s="142">
        <v>5577658.9100000001</v>
      </c>
      <c r="G54" s="170">
        <f t="shared" si="8"/>
        <v>115.89704920826274</v>
      </c>
      <c r="H54" s="59">
        <v>6105222.0899999999</v>
      </c>
      <c r="I54" s="170">
        <f t="shared" si="9"/>
        <v>109.45850559370255</v>
      </c>
      <c r="J54" s="171"/>
      <c r="K54" s="158">
        <v>6028670.0700000003</v>
      </c>
      <c r="L54" s="58">
        <f t="shared" si="10"/>
        <v>98.74612227251508</v>
      </c>
      <c r="M54" s="171"/>
      <c r="N54" s="158">
        <v>6248602.54</v>
      </c>
      <c r="O54" s="170">
        <f t="shared" si="13"/>
        <v>103.64810924211017</v>
      </c>
      <c r="P54" s="172"/>
    </row>
    <row r="55" spans="1:16" s="169" customFormat="1" ht="18.75" x14ac:dyDescent="0.25">
      <c r="A55" s="183" t="s">
        <v>182</v>
      </c>
      <c r="B55" s="145" t="s">
        <v>92</v>
      </c>
      <c r="C55" s="142">
        <v>124638.25</v>
      </c>
      <c r="D55" s="142">
        <v>133911.37</v>
      </c>
      <c r="E55" s="142">
        <v>137613.37</v>
      </c>
      <c r="F55" s="142">
        <v>137613.37</v>
      </c>
      <c r="G55" s="170">
        <f t="shared" si="8"/>
        <v>110.41022318589999</v>
      </c>
      <c r="H55" s="158">
        <v>150453.85999999999</v>
      </c>
      <c r="I55" s="170">
        <f t="shared" si="9"/>
        <v>109.33084481544198</v>
      </c>
      <c r="J55" s="171"/>
      <c r="K55" s="158">
        <v>152261.47</v>
      </c>
      <c r="L55" s="58">
        <f t="shared" si="10"/>
        <v>101.20143810202012</v>
      </c>
      <c r="M55" s="171"/>
      <c r="N55" s="158">
        <v>154761.87</v>
      </c>
      <c r="O55" s="170">
        <f t="shared" si="13"/>
        <v>101.64217513465488</v>
      </c>
      <c r="P55" s="172"/>
    </row>
    <row r="56" spans="1:16" s="169" customFormat="1" ht="18.75" x14ac:dyDescent="0.25">
      <c r="A56" s="183" t="s">
        <v>183</v>
      </c>
      <c r="B56" s="145" t="s">
        <v>93</v>
      </c>
      <c r="C56" s="142">
        <v>283039.61</v>
      </c>
      <c r="D56" s="142">
        <v>407304.32</v>
      </c>
      <c r="E56" s="142">
        <v>410415.01</v>
      </c>
      <c r="F56" s="142">
        <v>410415.01</v>
      </c>
      <c r="G56" s="170">
        <f t="shared" si="8"/>
        <v>145.00267648051098</v>
      </c>
      <c r="H56" s="158">
        <v>405926.47</v>
      </c>
      <c r="I56" s="170">
        <f t="shared" si="9"/>
        <v>98.906341169149727</v>
      </c>
      <c r="J56" s="171"/>
      <c r="K56" s="158">
        <v>330347.82</v>
      </c>
      <c r="L56" s="58">
        <f t="shared" si="10"/>
        <v>81.38119694436287</v>
      </c>
      <c r="M56" s="171"/>
      <c r="N56" s="158">
        <v>333579.81</v>
      </c>
      <c r="O56" s="170">
        <f t="shared" si="13"/>
        <v>100.97835971794819</v>
      </c>
      <c r="P56" s="172"/>
    </row>
    <row r="57" spans="1:16" s="169" customFormat="1" ht="18.75" x14ac:dyDescent="0.25">
      <c r="A57" s="183" t="s">
        <v>184</v>
      </c>
      <c r="B57" s="145" t="s">
        <v>94</v>
      </c>
      <c r="C57" s="142">
        <v>189853.11</v>
      </c>
      <c r="D57" s="142">
        <v>187921</v>
      </c>
      <c r="E57" s="142">
        <v>183013.92</v>
      </c>
      <c r="F57" s="142">
        <v>183013.92</v>
      </c>
      <c r="G57" s="170">
        <f t="shared" si="8"/>
        <v>96.397641313329046</v>
      </c>
      <c r="H57" s="158">
        <v>230229.3</v>
      </c>
      <c r="I57" s="170">
        <f t="shared" si="9"/>
        <v>125.79879169846751</v>
      </c>
      <c r="J57" s="171"/>
      <c r="K57" s="158">
        <v>231962.9</v>
      </c>
      <c r="L57" s="58">
        <f t="shared" si="10"/>
        <v>100.75298843370501</v>
      </c>
      <c r="M57" s="171"/>
      <c r="N57" s="158">
        <v>233852.9</v>
      </c>
      <c r="O57" s="170">
        <f t="shared" si="13"/>
        <v>100.81478546784852</v>
      </c>
      <c r="P57" s="172"/>
    </row>
    <row r="58" spans="1:16" s="169" customFormat="1" ht="18.75" x14ac:dyDescent="0.25">
      <c r="A58" s="183" t="s">
        <v>185</v>
      </c>
      <c r="B58" s="145" t="s">
        <v>95</v>
      </c>
      <c r="C58" s="142">
        <v>5209.99</v>
      </c>
      <c r="D58" s="142">
        <v>5000</v>
      </c>
      <c r="E58" s="142">
        <v>5000</v>
      </c>
      <c r="F58" s="142">
        <v>5000</v>
      </c>
      <c r="G58" s="170">
        <f t="shared" si="8"/>
        <v>95.969474029700635</v>
      </c>
      <c r="H58" s="158">
        <v>5000</v>
      </c>
      <c r="I58" s="170">
        <f t="shared" si="9"/>
        <v>100</v>
      </c>
      <c r="J58" s="171"/>
      <c r="K58" s="158">
        <v>5000</v>
      </c>
      <c r="L58" s="58">
        <f t="shared" si="10"/>
        <v>100</v>
      </c>
      <c r="M58" s="171"/>
      <c r="N58" s="158">
        <v>5000</v>
      </c>
      <c r="O58" s="170">
        <f t="shared" si="13"/>
        <v>100</v>
      </c>
      <c r="P58" s="172"/>
    </row>
    <row r="59" spans="1:16" s="169" customFormat="1" ht="18.75" x14ac:dyDescent="0.25">
      <c r="A59" s="183" t="s">
        <v>186</v>
      </c>
      <c r="B59" s="145" t="s">
        <v>97</v>
      </c>
      <c r="C59" s="142">
        <v>81.16</v>
      </c>
      <c r="D59" s="142">
        <v>100</v>
      </c>
      <c r="E59" s="142">
        <v>100</v>
      </c>
      <c r="F59" s="142">
        <v>81.16</v>
      </c>
      <c r="G59" s="170" t="s">
        <v>100</v>
      </c>
      <c r="H59" s="158">
        <v>100</v>
      </c>
      <c r="I59" s="170" t="s">
        <v>100</v>
      </c>
      <c r="J59" s="171" t="s">
        <v>100</v>
      </c>
      <c r="K59" s="158">
        <v>100</v>
      </c>
      <c r="L59" s="58" t="s">
        <v>100</v>
      </c>
      <c r="M59" s="171" t="s">
        <v>100</v>
      </c>
      <c r="N59" s="158">
        <v>100</v>
      </c>
      <c r="O59" s="170" t="s">
        <v>100</v>
      </c>
      <c r="P59" s="139" t="s">
        <v>100</v>
      </c>
    </row>
    <row r="60" spans="1:16" s="228" customFormat="1" ht="18.75" x14ac:dyDescent="0.25">
      <c r="A60" s="184" t="s">
        <v>253</v>
      </c>
      <c r="B60" s="163" t="s">
        <v>251</v>
      </c>
      <c r="C60" s="224"/>
      <c r="D60" s="224"/>
      <c r="E60" s="224"/>
      <c r="F60" s="224"/>
      <c r="G60" s="225"/>
      <c r="H60" s="224"/>
      <c r="I60" s="225"/>
      <c r="J60" s="226"/>
      <c r="K60" s="224"/>
      <c r="L60" s="225"/>
      <c r="M60" s="226"/>
      <c r="N60" s="224"/>
      <c r="O60" s="225"/>
      <c r="P60" s="227"/>
    </row>
    <row r="61" spans="1:16" s="228" customFormat="1" ht="18.75" x14ac:dyDescent="0.25">
      <c r="A61" s="184" t="s">
        <v>254</v>
      </c>
      <c r="B61" s="163" t="s">
        <v>252</v>
      </c>
      <c r="C61" s="224"/>
      <c r="D61" s="224"/>
      <c r="E61" s="224"/>
      <c r="F61" s="224"/>
      <c r="G61" s="225"/>
      <c r="H61" s="224"/>
      <c r="I61" s="225"/>
      <c r="J61" s="226"/>
      <c r="K61" s="224"/>
      <c r="L61" s="225"/>
      <c r="M61" s="226"/>
      <c r="N61" s="224"/>
      <c r="O61" s="225"/>
      <c r="P61" s="227"/>
    </row>
    <row r="62" spans="1:16" s="169" customFormat="1" ht="37.5" x14ac:dyDescent="0.25">
      <c r="A62" s="183" t="s">
        <v>187</v>
      </c>
      <c r="B62" s="145" t="s">
        <v>96</v>
      </c>
      <c r="C62" s="142"/>
      <c r="D62" s="142"/>
      <c r="E62" s="142"/>
      <c r="F62" s="142"/>
      <c r="G62" s="170" t="e">
        <f>F62/C62*100</f>
        <v>#DIV/0!</v>
      </c>
      <c r="H62" s="158"/>
      <c r="I62" s="170" t="e">
        <f>H62/F62*100</f>
        <v>#DIV/0!</v>
      </c>
      <c r="J62" s="171"/>
      <c r="K62" s="158"/>
      <c r="L62" s="58" t="e">
        <f>K62/H62*100</f>
        <v>#DIV/0!</v>
      </c>
      <c r="M62" s="171"/>
      <c r="N62" s="158"/>
      <c r="O62" s="170" t="e">
        <f>N62/K62*100</f>
        <v>#DIV/0!</v>
      </c>
      <c r="P62" s="172"/>
    </row>
    <row r="63" spans="1:16" s="169" customFormat="1" ht="18.75" x14ac:dyDescent="0.25">
      <c r="A63" s="183" t="s">
        <v>188</v>
      </c>
      <c r="B63" s="145" t="s">
        <v>122</v>
      </c>
      <c r="C63" s="171"/>
      <c r="D63" s="171"/>
      <c r="E63" s="171"/>
      <c r="F63" s="171"/>
      <c r="G63" s="170" t="e">
        <f>F63/C63*100</f>
        <v>#DIV/0!</v>
      </c>
      <c r="H63" s="20"/>
      <c r="I63" s="170" t="e">
        <f>H63/F63*100</f>
        <v>#DIV/0!</v>
      </c>
      <c r="J63" s="37"/>
      <c r="K63" s="34">
        <v>102000</v>
      </c>
      <c r="L63" s="58" t="e">
        <f>K63/H63*100</f>
        <v>#DIV/0!</v>
      </c>
      <c r="M63" s="37"/>
      <c r="N63" s="34">
        <v>200000</v>
      </c>
      <c r="O63" s="170">
        <f>N63/K63*100</f>
        <v>196.07843137254901</v>
      </c>
      <c r="P63" s="172"/>
    </row>
    <row r="64" spans="1:16" s="75" customFormat="1" ht="22.5" x14ac:dyDescent="0.3">
      <c r="A64" s="185" t="s">
        <v>189</v>
      </c>
      <c r="B64" s="72" t="s">
        <v>82</v>
      </c>
      <c r="C64" s="73">
        <f>C44-C45</f>
        <v>144771.00099999737</v>
      </c>
      <c r="D64" s="73">
        <f>D44-D45</f>
        <v>-259999.99799999967</v>
      </c>
      <c r="E64" s="73">
        <f>E44-E45</f>
        <v>-202368.77020999976</v>
      </c>
      <c r="F64" s="73">
        <f>F44-F45</f>
        <v>-50679.276580000296</v>
      </c>
      <c r="G64" s="73">
        <f>F64/C64*100</f>
        <v>-35.006511131328857</v>
      </c>
      <c r="H64" s="74">
        <f>H44-H45</f>
        <v>-99999.996260000393</v>
      </c>
      <c r="I64" s="73">
        <f>H64/F64*100</f>
        <v>197.31930486841966</v>
      </c>
      <c r="J64" s="44"/>
      <c r="K64" s="74">
        <f>K44-K45</f>
        <v>3.0899979174137115E-3</v>
      </c>
      <c r="L64" s="73">
        <f>K64/H64*100</f>
        <v>-3.0899980329796259E-6</v>
      </c>
      <c r="M64" s="44"/>
      <c r="N64" s="74">
        <f>N44-N45</f>
        <v>4.2899996042251587E-3</v>
      </c>
      <c r="O64" s="73">
        <f>N64/K64*100</f>
        <v>138.8350322195632</v>
      </c>
      <c r="P64" s="45"/>
    </row>
    <row r="65" spans="1:16" s="75" customFormat="1" ht="18.75" x14ac:dyDescent="0.25">
      <c r="A65" s="186" t="s">
        <v>190</v>
      </c>
      <c r="B65" s="76" t="s">
        <v>41</v>
      </c>
      <c r="C65" s="158">
        <f>C66+C67+C70-C73+C74+C75+C76</f>
        <v>108371</v>
      </c>
      <c r="D65" s="86">
        <f t="shared" ref="D65:N65" si="14">D66+D67+D70-D73+D74+D75+D76</f>
        <v>260000</v>
      </c>
      <c r="E65" s="86">
        <f t="shared" si="14"/>
        <v>202368.77</v>
      </c>
      <c r="F65" s="86">
        <f t="shared" si="14"/>
        <v>50679.28</v>
      </c>
      <c r="G65" s="30" t="s">
        <v>100</v>
      </c>
      <c r="H65" s="30">
        <f t="shared" si="14"/>
        <v>100000</v>
      </c>
      <c r="I65" s="30" t="s">
        <v>100</v>
      </c>
      <c r="J65" s="34" t="s">
        <v>100</v>
      </c>
      <c r="K65" s="30">
        <f t="shared" si="14"/>
        <v>0</v>
      </c>
      <c r="L65" s="30" t="s">
        <v>100</v>
      </c>
      <c r="M65" s="34" t="s">
        <v>100</v>
      </c>
      <c r="N65" s="30">
        <f t="shared" si="14"/>
        <v>0</v>
      </c>
      <c r="O65" s="30" t="s">
        <v>100</v>
      </c>
      <c r="P65" s="120" t="s">
        <v>100</v>
      </c>
    </row>
    <row r="66" spans="1:16" s="75" customFormat="1" ht="18.75" x14ac:dyDescent="0.25">
      <c r="A66" s="182" t="s">
        <v>192</v>
      </c>
      <c r="B66" s="61" t="s">
        <v>42</v>
      </c>
      <c r="C66" s="38"/>
      <c r="D66" s="38"/>
      <c r="E66" s="38"/>
      <c r="F66" s="38"/>
      <c r="G66" s="77" t="s">
        <v>100</v>
      </c>
      <c r="H66" s="34"/>
      <c r="I66" s="62" t="s">
        <v>100</v>
      </c>
      <c r="J66" s="38" t="s">
        <v>100</v>
      </c>
      <c r="K66" s="34"/>
      <c r="L66" s="62" t="s">
        <v>100</v>
      </c>
      <c r="M66" s="38" t="s">
        <v>100</v>
      </c>
      <c r="N66" s="34"/>
      <c r="O66" s="62" t="s">
        <v>100</v>
      </c>
      <c r="P66" s="62" t="s">
        <v>100</v>
      </c>
    </row>
    <row r="67" spans="1:16" s="75" customFormat="1" ht="18.75" x14ac:dyDescent="0.25">
      <c r="A67" s="182" t="s">
        <v>193</v>
      </c>
      <c r="B67" s="61" t="s">
        <v>80</v>
      </c>
      <c r="C67" s="62">
        <f>C68-C69</f>
        <v>-18200</v>
      </c>
      <c r="D67" s="62">
        <f t="shared" ref="D67:N67" si="15">-D69</f>
        <v>-18200</v>
      </c>
      <c r="E67" s="62">
        <f>E68-E69</f>
        <v>-18200</v>
      </c>
      <c r="F67" s="62">
        <f>F68-F69</f>
        <v>-18200</v>
      </c>
      <c r="G67" s="77" t="s">
        <v>100</v>
      </c>
      <c r="H67" s="30">
        <f t="shared" si="15"/>
        <v>-18200</v>
      </c>
      <c r="I67" s="62" t="s">
        <v>100</v>
      </c>
      <c r="J67" s="38" t="s">
        <v>100</v>
      </c>
      <c r="K67" s="30">
        <f t="shared" si="15"/>
        <v>-18200</v>
      </c>
      <c r="L67" s="62" t="s">
        <v>100</v>
      </c>
      <c r="M67" s="38" t="s">
        <v>100</v>
      </c>
      <c r="N67" s="30">
        <f t="shared" si="15"/>
        <v>-18200</v>
      </c>
      <c r="O67" s="62" t="s">
        <v>100</v>
      </c>
      <c r="P67" s="62" t="s">
        <v>100</v>
      </c>
    </row>
    <row r="68" spans="1:16" s="75" customFormat="1" ht="18.75" x14ac:dyDescent="0.25">
      <c r="A68" s="182" t="s">
        <v>199</v>
      </c>
      <c r="B68" s="78" t="s">
        <v>104</v>
      </c>
      <c r="C68" s="38"/>
      <c r="D68" s="62"/>
      <c r="E68" s="38"/>
      <c r="F68" s="38"/>
      <c r="G68" s="77" t="s">
        <v>100</v>
      </c>
      <c r="H68" s="30"/>
      <c r="I68" s="62" t="s">
        <v>100</v>
      </c>
      <c r="J68" s="38" t="s">
        <v>100</v>
      </c>
      <c r="K68" s="30"/>
      <c r="L68" s="62" t="s">
        <v>100</v>
      </c>
      <c r="M68" s="38" t="s">
        <v>100</v>
      </c>
      <c r="N68" s="30"/>
      <c r="O68" s="62" t="s">
        <v>100</v>
      </c>
      <c r="P68" s="62" t="s">
        <v>100</v>
      </c>
    </row>
    <row r="69" spans="1:16" s="75" customFormat="1" ht="18.75" x14ac:dyDescent="0.25">
      <c r="A69" s="182" t="s">
        <v>200</v>
      </c>
      <c r="B69" s="78" t="s">
        <v>43</v>
      </c>
      <c r="C69" s="38">
        <v>18200</v>
      </c>
      <c r="D69" s="38">
        <v>18200</v>
      </c>
      <c r="E69" s="38">
        <v>18200</v>
      </c>
      <c r="F69" s="38">
        <v>18200</v>
      </c>
      <c r="G69" s="77" t="s">
        <v>100</v>
      </c>
      <c r="H69" s="34">
        <v>18200</v>
      </c>
      <c r="I69" s="62" t="s">
        <v>100</v>
      </c>
      <c r="J69" s="38" t="s">
        <v>100</v>
      </c>
      <c r="K69" s="34">
        <v>18200</v>
      </c>
      <c r="L69" s="62" t="s">
        <v>100</v>
      </c>
      <c r="M69" s="38" t="s">
        <v>100</v>
      </c>
      <c r="N69" s="34">
        <v>18200</v>
      </c>
      <c r="O69" s="62" t="s">
        <v>100</v>
      </c>
      <c r="P69" s="62" t="s">
        <v>100</v>
      </c>
    </row>
    <row r="70" spans="1:16" s="75" customFormat="1" ht="18.75" x14ac:dyDescent="0.25">
      <c r="A70" s="182" t="s">
        <v>194</v>
      </c>
      <c r="B70" s="78" t="s">
        <v>44</v>
      </c>
      <c r="C70" s="62">
        <f t="shared" ref="C70:N70" si="16">C71-C72</f>
        <v>0</v>
      </c>
      <c r="D70" s="62">
        <f t="shared" si="16"/>
        <v>179864.69</v>
      </c>
      <c r="E70" s="62">
        <f t="shared" si="16"/>
        <v>0</v>
      </c>
      <c r="F70" s="62"/>
      <c r="G70" s="77" t="s">
        <v>100</v>
      </c>
      <c r="H70" s="30">
        <f t="shared" si="16"/>
        <v>0</v>
      </c>
      <c r="I70" s="62" t="s">
        <v>100</v>
      </c>
      <c r="J70" s="38" t="s">
        <v>100</v>
      </c>
      <c r="K70" s="30">
        <f t="shared" si="16"/>
        <v>0</v>
      </c>
      <c r="L70" s="62" t="s">
        <v>100</v>
      </c>
      <c r="M70" s="38" t="s">
        <v>100</v>
      </c>
      <c r="N70" s="30">
        <f t="shared" si="16"/>
        <v>0</v>
      </c>
      <c r="O70" s="62" t="s">
        <v>100</v>
      </c>
      <c r="P70" s="62" t="s">
        <v>100</v>
      </c>
    </row>
    <row r="71" spans="1:16" s="75" customFormat="1" ht="18.75" x14ac:dyDescent="0.25">
      <c r="A71" s="182" t="s">
        <v>201</v>
      </c>
      <c r="B71" s="78" t="s">
        <v>105</v>
      </c>
      <c r="C71" s="38"/>
      <c r="D71" s="38">
        <v>179864.69</v>
      </c>
      <c r="E71" s="38"/>
      <c r="F71" s="38"/>
      <c r="G71" s="77" t="s">
        <v>100</v>
      </c>
      <c r="H71" s="34"/>
      <c r="I71" s="62" t="s">
        <v>100</v>
      </c>
      <c r="J71" s="38" t="s">
        <v>100</v>
      </c>
      <c r="K71" s="34"/>
      <c r="L71" s="62" t="s">
        <v>100</v>
      </c>
      <c r="M71" s="38" t="s">
        <v>100</v>
      </c>
      <c r="N71" s="34"/>
      <c r="O71" s="62" t="s">
        <v>100</v>
      </c>
      <c r="P71" s="62" t="s">
        <v>100</v>
      </c>
    </row>
    <row r="72" spans="1:16" s="75" customFormat="1" ht="18.75" x14ac:dyDescent="0.25">
      <c r="A72" s="182" t="s">
        <v>202</v>
      </c>
      <c r="B72" s="78" t="s">
        <v>45</v>
      </c>
      <c r="C72" s="38"/>
      <c r="D72" s="38"/>
      <c r="E72" s="38"/>
      <c r="F72" s="38"/>
      <c r="G72" s="77" t="s">
        <v>100</v>
      </c>
      <c r="H72" s="34"/>
      <c r="I72" s="62" t="s">
        <v>100</v>
      </c>
      <c r="J72" s="38" t="s">
        <v>100</v>
      </c>
      <c r="K72" s="34"/>
      <c r="L72" s="62" t="s">
        <v>100</v>
      </c>
      <c r="M72" s="38" t="s">
        <v>100</v>
      </c>
      <c r="N72" s="34"/>
      <c r="O72" s="62" t="s">
        <v>100</v>
      </c>
      <c r="P72" s="62" t="s">
        <v>100</v>
      </c>
    </row>
    <row r="73" spans="1:16" s="75" customFormat="1" ht="18.75" x14ac:dyDescent="0.25">
      <c r="A73" s="182" t="s">
        <v>195</v>
      </c>
      <c r="B73" s="78" t="s">
        <v>46</v>
      </c>
      <c r="C73" s="38"/>
      <c r="D73" s="38"/>
      <c r="E73" s="38"/>
      <c r="F73" s="38"/>
      <c r="G73" s="77" t="s">
        <v>100</v>
      </c>
      <c r="H73" s="34"/>
      <c r="I73" s="62" t="s">
        <v>100</v>
      </c>
      <c r="J73" s="38" t="s">
        <v>100</v>
      </c>
      <c r="K73" s="34"/>
      <c r="L73" s="62" t="s">
        <v>100</v>
      </c>
      <c r="M73" s="38" t="s">
        <v>100</v>
      </c>
      <c r="N73" s="34"/>
      <c r="O73" s="62" t="s">
        <v>100</v>
      </c>
      <c r="P73" s="62" t="s">
        <v>100</v>
      </c>
    </row>
    <row r="74" spans="1:16" s="75" customFormat="1" ht="18.75" x14ac:dyDescent="0.25">
      <c r="A74" s="182" t="s">
        <v>196</v>
      </c>
      <c r="B74" s="78" t="s">
        <v>47</v>
      </c>
      <c r="C74" s="38"/>
      <c r="D74" s="38"/>
      <c r="E74" s="38"/>
      <c r="F74" s="38"/>
      <c r="G74" s="77" t="s">
        <v>100</v>
      </c>
      <c r="H74" s="34"/>
      <c r="I74" s="62" t="s">
        <v>100</v>
      </c>
      <c r="J74" s="38" t="s">
        <v>100</v>
      </c>
      <c r="K74" s="34"/>
      <c r="L74" s="62" t="s">
        <v>100</v>
      </c>
      <c r="M74" s="38" t="s">
        <v>100</v>
      </c>
      <c r="N74" s="34"/>
      <c r="O74" s="62" t="s">
        <v>100</v>
      </c>
      <c r="P74" s="62" t="s">
        <v>100</v>
      </c>
    </row>
    <row r="75" spans="1:16" s="75" customFormat="1" ht="18.75" x14ac:dyDescent="0.25">
      <c r="A75" s="182" t="s">
        <v>197</v>
      </c>
      <c r="B75" s="78" t="s">
        <v>48</v>
      </c>
      <c r="C75" s="38"/>
      <c r="D75" s="38"/>
      <c r="E75" s="38"/>
      <c r="F75" s="38"/>
      <c r="G75" s="77" t="s">
        <v>100</v>
      </c>
      <c r="H75" s="34"/>
      <c r="I75" s="62" t="s">
        <v>100</v>
      </c>
      <c r="J75" s="38" t="s">
        <v>100</v>
      </c>
      <c r="K75" s="34"/>
      <c r="L75" s="62" t="s">
        <v>100</v>
      </c>
      <c r="M75" s="38" t="s">
        <v>100</v>
      </c>
      <c r="N75" s="34"/>
      <c r="O75" s="62" t="s">
        <v>100</v>
      </c>
      <c r="P75" s="62" t="s">
        <v>100</v>
      </c>
    </row>
    <row r="76" spans="1:16" s="75" customFormat="1" ht="18.75" x14ac:dyDescent="0.25">
      <c r="A76" s="182" t="s">
        <v>198</v>
      </c>
      <c r="B76" s="78" t="s">
        <v>49</v>
      </c>
      <c r="C76" s="62">
        <v>126571</v>
      </c>
      <c r="D76" s="62">
        <v>98335.31</v>
      </c>
      <c r="E76" s="62">
        <v>220568.77</v>
      </c>
      <c r="F76" s="62">
        <f>F77-F88</f>
        <v>68879.28</v>
      </c>
      <c r="G76" s="77" t="s">
        <v>100</v>
      </c>
      <c r="H76" s="34">
        <f>H77-H88</f>
        <v>118200</v>
      </c>
      <c r="I76" s="62" t="s">
        <v>100</v>
      </c>
      <c r="J76" s="38" t="s">
        <v>100</v>
      </c>
      <c r="K76" s="34">
        <f>K77-K88</f>
        <v>18200</v>
      </c>
      <c r="L76" s="62" t="s">
        <v>100</v>
      </c>
      <c r="M76" s="38" t="s">
        <v>100</v>
      </c>
      <c r="N76" s="34">
        <f>N77-N88</f>
        <v>18200</v>
      </c>
      <c r="O76" s="62" t="s">
        <v>100</v>
      </c>
      <c r="P76" s="62" t="s">
        <v>100</v>
      </c>
    </row>
    <row r="77" spans="1:16" s="75" customFormat="1" ht="18.75" x14ac:dyDescent="0.3">
      <c r="A77" s="187" t="s">
        <v>203</v>
      </c>
      <c r="B77" s="164" t="s">
        <v>102</v>
      </c>
      <c r="C77" s="62">
        <v>96948.28</v>
      </c>
      <c r="D77" s="62">
        <v>223519.28</v>
      </c>
      <c r="E77" s="62">
        <v>223519.28</v>
      </c>
      <c r="F77" s="62">
        <v>223519.28</v>
      </c>
      <c r="G77" s="77" t="s">
        <v>100</v>
      </c>
      <c r="H77" s="30">
        <v>154640</v>
      </c>
      <c r="I77" s="62" t="s">
        <v>100</v>
      </c>
      <c r="J77" s="38" t="s">
        <v>100</v>
      </c>
      <c r="K77" s="30">
        <v>36440</v>
      </c>
      <c r="L77" s="62" t="s">
        <v>100</v>
      </c>
      <c r="M77" s="38" t="s">
        <v>100</v>
      </c>
      <c r="N77" s="30">
        <v>18240</v>
      </c>
      <c r="O77" s="62" t="s">
        <v>100</v>
      </c>
      <c r="P77" s="62" t="s">
        <v>100</v>
      </c>
    </row>
    <row r="78" spans="1:16" s="75" customFormat="1" ht="37.5" x14ac:dyDescent="0.3">
      <c r="A78" s="187" t="s">
        <v>217</v>
      </c>
      <c r="B78" s="164" t="s">
        <v>134</v>
      </c>
      <c r="C78" s="204">
        <v>68483.56</v>
      </c>
      <c r="D78" s="204">
        <v>10128.34</v>
      </c>
      <c r="E78" s="204">
        <v>10128.34</v>
      </c>
      <c r="F78" s="204">
        <v>10128.34</v>
      </c>
      <c r="G78" s="77" t="s">
        <v>100</v>
      </c>
      <c r="H78" s="158"/>
      <c r="I78" s="62" t="s">
        <v>100</v>
      </c>
      <c r="J78" s="38" t="s">
        <v>100</v>
      </c>
      <c r="K78" s="158"/>
      <c r="L78" s="62" t="s">
        <v>100</v>
      </c>
      <c r="M78" s="38" t="s">
        <v>100</v>
      </c>
      <c r="N78" s="158"/>
      <c r="O78" s="62" t="s">
        <v>100</v>
      </c>
      <c r="P78" s="62" t="s">
        <v>100</v>
      </c>
    </row>
    <row r="79" spans="1:16" s="75" customFormat="1" ht="18.75" x14ac:dyDescent="0.3">
      <c r="A79" s="187" t="s">
        <v>218</v>
      </c>
      <c r="B79" s="164" t="s">
        <v>237</v>
      </c>
      <c r="C79" s="204">
        <v>33464.71</v>
      </c>
      <c r="D79" s="204">
        <v>213390.94</v>
      </c>
      <c r="E79" s="204">
        <v>213390.94</v>
      </c>
      <c r="F79" s="204">
        <v>213390.94</v>
      </c>
      <c r="G79" s="77" t="s">
        <v>100</v>
      </c>
      <c r="H79" s="158"/>
      <c r="I79" s="62" t="s">
        <v>100</v>
      </c>
      <c r="J79" s="38" t="s">
        <v>100</v>
      </c>
      <c r="K79" s="158"/>
      <c r="L79" s="62" t="s">
        <v>100</v>
      </c>
      <c r="M79" s="38" t="s">
        <v>100</v>
      </c>
      <c r="N79" s="158"/>
      <c r="O79" s="62" t="s">
        <v>100</v>
      </c>
      <c r="P79" s="62" t="s">
        <v>100</v>
      </c>
    </row>
    <row r="80" spans="1:16" s="75" customFormat="1" ht="18.75" x14ac:dyDescent="0.3">
      <c r="A80" s="187" t="s">
        <v>219</v>
      </c>
      <c r="B80" s="164" t="s">
        <v>136</v>
      </c>
      <c r="C80" s="204"/>
      <c r="D80" s="204"/>
      <c r="E80" s="204"/>
      <c r="F80" s="204"/>
      <c r="G80" s="77" t="s">
        <v>100</v>
      </c>
      <c r="H80" s="158"/>
      <c r="I80" s="62" t="s">
        <v>100</v>
      </c>
      <c r="J80" s="38" t="s">
        <v>100</v>
      </c>
      <c r="K80" s="158"/>
      <c r="L80" s="62" t="s">
        <v>100</v>
      </c>
      <c r="M80" s="38" t="s">
        <v>100</v>
      </c>
      <c r="N80" s="158"/>
      <c r="O80" s="62" t="s">
        <v>100</v>
      </c>
      <c r="P80" s="62" t="s">
        <v>100</v>
      </c>
    </row>
    <row r="81" spans="1:16" s="75" customFormat="1" ht="37.5" x14ac:dyDescent="0.3">
      <c r="A81" s="187" t="s">
        <v>220</v>
      </c>
      <c r="B81" s="164" t="s">
        <v>135</v>
      </c>
      <c r="C81" s="204"/>
      <c r="D81" s="204"/>
      <c r="E81" s="204"/>
      <c r="F81" s="204"/>
      <c r="G81" s="77" t="s">
        <v>100</v>
      </c>
      <c r="H81" s="158"/>
      <c r="I81" s="62" t="s">
        <v>100</v>
      </c>
      <c r="J81" s="38" t="s">
        <v>100</v>
      </c>
      <c r="K81" s="158"/>
      <c r="L81" s="62" t="s">
        <v>100</v>
      </c>
      <c r="M81" s="38" t="s">
        <v>100</v>
      </c>
      <c r="N81" s="158"/>
      <c r="O81" s="62" t="s">
        <v>100</v>
      </c>
      <c r="P81" s="62" t="s">
        <v>100</v>
      </c>
    </row>
    <row r="82" spans="1:16" s="75" customFormat="1" ht="18.75" x14ac:dyDescent="0.3">
      <c r="A82" s="187" t="s">
        <v>221</v>
      </c>
      <c r="B82" s="164" t="s">
        <v>205</v>
      </c>
      <c r="C82" s="204"/>
      <c r="D82" s="204">
        <v>17000</v>
      </c>
      <c r="E82" s="204">
        <v>17000</v>
      </c>
      <c r="F82" s="204">
        <v>17000</v>
      </c>
      <c r="G82" s="77" t="s">
        <v>100</v>
      </c>
      <c r="H82" s="158"/>
      <c r="I82" s="62" t="s">
        <v>100</v>
      </c>
      <c r="J82" s="38" t="s">
        <v>100</v>
      </c>
      <c r="K82" s="158"/>
      <c r="L82" s="62" t="s">
        <v>100</v>
      </c>
      <c r="M82" s="38" t="s">
        <v>100</v>
      </c>
      <c r="N82" s="158"/>
      <c r="O82" s="62" t="s">
        <v>100</v>
      </c>
      <c r="P82" s="62" t="s">
        <v>100</v>
      </c>
    </row>
    <row r="83" spans="1:16" s="75" customFormat="1" ht="37.5" x14ac:dyDescent="0.3">
      <c r="A83" s="187" t="s">
        <v>222</v>
      </c>
      <c r="B83" s="164" t="s">
        <v>206</v>
      </c>
      <c r="C83" s="204">
        <v>33464.71</v>
      </c>
      <c r="D83" s="204">
        <v>196390.94</v>
      </c>
      <c r="E83" s="204">
        <v>196390.94</v>
      </c>
      <c r="F83" s="204">
        <v>196390.94</v>
      </c>
      <c r="G83" s="77" t="s">
        <v>100</v>
      </c>
      <c r="H83" s="158"/>
      <c r="I83" s="62" t="s">
        <v>100</v>
      </c>
      <c r="J83" s="38" t="s">
        <v>100</v>
      </c>
      <c r="K83" s="158"/>
      <c r="L83" s="62" t="s">
        <v>100</v>
      </c>
      <c r="M83" s="38" t="s">
        <v>100</v>
      </c>
      <c r="N83" s="158"/>
      <c r="O83" s="62" t="s">
        <v>100</v>
      </c>
      <c r="P83" s="62" t="s">
        <v>100</v>
      </c>
    </row>
    <row r="84" spans="1:16" s="75" customFormat="1" ht="18.75" x14ac:dyDescent="0.3">
      <c r="A84" s="187" t="s">
        <v>223</v>
      </c>
      <c r="B84" s="164" t="s">
        <v>207</v>
      </c>
      <c r="C84" s="204"/>
      <c r="D84" s="204"/>
      <c r="E84" s="204"/>
      <c r="F84" s="204"/>
      <c r="G84" s="77" t="s">
        <v>100</v>
      </c>
      <c r="H84" s="158"/>
      <c r="I84" s="62" t="s">
        <v>100</v>
      </c>
      <c r="J84" s="38" t="s">
        <v>100</v>
      </c>
      <c r="K84" s="158"/>
      <c r="L84" s="62" t="s">
        <v>100</v>
      </c>
      <c r="M84" s="38" t="s">
        <v>100</v>
      </c>
      <c r="N84" s="158"/>
      <c r="O84" s="62" t="s">
        <v>100</v>
      </c>
      <c r="P84" s="62" t="s">
        <v>100</v>
      </c>
    </row>
    <row r="85" spans="1:16" s="75" customFormat="1" ht="18.75" x14ac:dyDescent="0.3">
      <c r="A85" s="187" t="s">
        <v>224</v>
      </c>
      <c r="B85" s="164" t="s">
        <v>246</v>
      </c>
      <c r="C85" s="62"/>
      <c r="D85" s="62"/>
      <c r="E85" s="62"/>
      <c r="F85" s="62"/>
      <c r="G85" s="77" t="s">
        <v>100</v>
      </c>
      <c r="H85" s="158"/>
      <c r="I85" s="62" t="s">
        <v>100</v>
      </c>
      <c r="J85" s="38" t="s">
        <v>100</v>
      </c>
      <c r="K85" s="158"/>
      <c r="L85" s="62" t="s">
        <v>100</v>
      </c>
      <c r="M85" s="38" t="s">
        <v>100</v>
      </c>
      <c r="N85" s="158"/>
      <c r="O85" s="62" t="s">
        <v>100</v>
      </c>
      <c r="P85" s="62" t="s">
        <v>100</v>
      </c>
    </row>
    <row r="86" spans="1:16" s="75" customFormat="1" ht="18.75" x14ac:dyDescent="0.3">
      <c r="A86" s="187" t="s">
        <v>244</v>
      </c>
      <c r="B86" s="164" t="s">
        <v>246</v>
      </c>
      <c r="C86" s="62"/>
      <c r="D86" s="62"/>
      <c r="E86" s="62"/>
      <c r="F86" s="62"/>
      <c r="G86" s="77" t="s">
        <v>100</v>
      </c>
      <c r="H86" s="158"/>
      <c r="I86" s="62" t="s">
        <v>100</v>
      </c>
      <c r="J86" s="38" t="s">
        <v>100</v>
      </c>
      <c r="K86" s="158"/>
      <c r="L86" s="62" t="s">
        <v>100</v>
      </c>
      <c r="M86" s="38" t="s">
        <v>100</v>
      </c>
      <c r="N86" s="158"/>
      <c r="O86" s="62" t="s">
        <v>100</v>
      </c>
      <c r="P86" s="62" t="s">
        <v>100</v>
      </c>
    </row>
    <row r="87" spans="1:16" s="75" customFormat="1" ht="18.75" x14ac:dyDescent="0.3">
      <c r="A87" s="187" t="s">
        <v>245</v>
      </c>
      <c r="B87" s="164" t="s">
        <v>236</v>
      </c>
      <c r="C87" s="62">
        <f>C79-C80-C81-C82-C83-C84-C85-C86</f>
        <v>0</v>
      </c>
      <c r="D87" s="62">
        <f t="shared" ref="D87:H87" si="17">D79-D80-D81-D82-D83-D84-D85-D86</f>
        <v>0</v>
      </c>
      <c r="E87" s="62">
        <f t="shared" si="17"/>
        <v>0</v>
      </c>
      <c r="F87" s="62">
        <f>F79-F80-F81-F82-F83-F84-F85-F86</f>
        <v>0</v>
      </c>
      <c r="G87" s="77" t="s">
        <v>100</v>
      </c>
      <c r="H87" s="158">
        <f t="shared" si="17"/>
        <v>0</v>
      </c>
      <c r="I87" s="62" t="s">
        <v>100</v>
      </c>
      <c r="J87" s="38" t="s">
        <v>100</v>
      </c>
      <c r="K87" s="158">
        <f t="shared" ref="K87" si="18">K79-K80-K81-K82-K83-K84-K85-K86</f>
        <v>0</v>
      </c>
      <c r="L87" s="62" t="s">
        <v>100</v>
      </c>
      <c r="M87" s="38" t="s">
        <v>100</v>
      </c>
      <c r="N87" s="158">
        <v>0</v>
      </c>
      <c r="O87" s="62" t="s">
        <v>100</v>
      </c>
      <c r="P87" s="62" t="s">
        <v>100</v>
      </c>
    </row>
    <row r="88" spans="1:16" s="75" customFormat="1" ht="18.75" x14ac:dyDescent="0.3">
      <c r="A88" s="187" t="s">
        <v>204</v>
      </c>
      <c r="B88" s="164" t="s">
        <v>103</v>
      </c>
      <c r="C88" s="62">
        <v>223519.28</v>
      </c>
      <c r="D88" s="62">
        <v>125183.97</v>
      </c>
      <c r="E88" s="62">
        <v>2950.51</v>
      </c>
      <c r="F88" s="62">
        <v>154640</v>
      </c>
      <c r="G88" s="77" t="s">
        <v>100</v>
      </c>
      <c r="H88" s="30">
        <v>36440</v>
      </c>
      <c r="I88" s="62" t="s">
        <v>100</v>
      </c>
      <c r="J88" s="38" t="s">
        <v>100</v>
      </c>
      <c r="K88" s="30">
        <v>18240</v>
      </c>
      <c r="L88" s="62" t="s">
        <v>100</v>
      </c>
      <c r="M88" s="38" t="s">
        <v>100</v>
      </c>
      <c r="N88" s="30">
        <v>40</v>
      </c>
      <c r="O88" s="62" t="s">
        <v>100</v>
      </c>
      <c r="P88" s="62" t="s">
        <v>100</v>
      </c>
    </row>
    <row r="89" spans="1:16" s="75" customFormat="1" ht="18.75" x14ac:dyDescent="0.25">
      <c r="A89" s="188"/>
      <c r="B89" s="79"/>
      <c r="C89" s="79" t="s">
        <v>123</v>
      </c>
      <c r="D89" s="241" t="s">
        <v>247</v>
      </c>
      <c r="E89" s="242"/>
      <c r="F89" s="242"/>
      <c r="G89" s="119" t="s">
        <v>100</v>
      </c>
      <c r="H89" s="71" t="s">
        <v>101</v>
      </c>
      <c r="I89" s="79"/>
      <c r="J89" s="23"/>
      <c r="K89" s="71" t="s">
        <v>124</v>
      </c>
      <c r="L89" s="79"/>
      <c r="M89" s="23"/>
      <c r="N89" s="79" t="s">
        <v>248</v>
      </c>
      <c r="O89" s="119" t="s">
        <v>100</v>
      </c>
      <c r="P89" s="119" t="s">
        <v>100</v>
      </c>
    </row>
    <row r="90" spans="1:16" s="75" customFormat="1" ht="18.75" x14ac:dyDescent="0.25">
      <c r="A90" s="183" t="s">
        <v>208</v>
      </c>
      <c r="B90" s="80" t="s">
        <v>73</v>
      </c>
      <c r="C90" s="81">
        <f>C91+C92+C93</f>
        <v>72800</v>
      </c>
      <c r="D90" s="81">
        <f>D91+D92+D93</f>
        <v>234464.69</v>
      </c>
      <c r="E90" s="81">
        <f>E91+E92+E93</f>
        <v>54600</v>
      </c>
      <c r="F90" s="81">
        <v>54600</v>
      </c>
      <c r="G90" s="81" t="s">
        <v>100</v>
      </c>
      <c r="H90" s="81">
        <v>36400</v>
      </c>
      <c r="I90" s="81" t="s">
        <v>100</v>
      </c>
      <c r="J90" s="32" t="s">
        <v>100</v>
      </c>
      <c r="K90" s="81">
        <f t="shared" ref="K90:N90" si="19">K91+K92+K93</f>
        <v>18200</v>
      </c>
      <c r="L90" s="81" t="s">
        <v>100</v>
      </c>
      <c r="M90" s="32" t="s">
        <v>100</v>
      </c>
      <c r="N90" s="81">
        <f t="shared" si="19"/>
        <v>0</v>
      </c>
      <c r="O90" s="81" t="s">
        <v>100</v>
      </c>
      <c r="P90" s="81" t="s">
        <v>100</v>
      </c>
    </row>
    <row r="91" spans="1:16" s="75" customFormat="1" ht="18.75" x14ac:dyDescent="0.25">
      <c r="A91" s="182" t="s">
        <v>209</v>
      </c>
      <c r="B91" s="82" t="s">
        <v>70</v>
      </c>
      <c r="C91" s="38">
        <v>72800</v>
      </c>
      <c r="D91" s="38">
        <v>54600</v>
      </c>
      <c r="E91" s="38">
        <f>C91+E67</f>
        <v>54600</v>
      </c>
      <c r="F91" s="62">
        <v>54600</v>
      </c>
      <c r="G91" s="77" t="s">
        <v>100</v>
      </c>
      <c r="H91" s="30">
        <v>36400</v>
      </c>
      <c r="I91" s="77" t="s">
        <v>100</v>
      </c>
      <c r="J91" s="33" t="s">
        <v>100</v>
      </c>
      <c r="K91" s="30">
        <f>H91+K67</f>
        <v>18200</v>
      </c>
      <c r="L91" s="77" t="s">
        <v>100</v>
      </c>
      <c r="M91" s="33" t="s">
        <v>100</v>
      </c>
      <c r="N91" s="30">
        <f>K91+N67</f>
        <v>0</v>
      </c>
      <c r="O91" s="77" t="s">
        <v>100</v>
      </c>
      <c r="P91" s="77" t="s">
        <v>100</v>
      </c>
    </row>
    <row r="92" spans="1:16" s="75" customFormat="1" ht="18.75" x14ac:dyDescent="0.25">
      <c r="A92" s="182" t="s">
        <v>210</v>
      </c>
      <c r="B92" s="82" t="s">
        <v>71</v>
      </c>
      <c r="C92" s="38"/>
      <c r="D92" s="38">
        <v>179864.69</v>
      </c>
      <c r="E92" s="38">
        <f>C92+E68</f>
        <v>0</v>
      </c>
      <c r="F92" s="62">
        <v>0</v>
      </c>
      <c r="G92" s="77" t="s">
        <v>100</v>
      </c>
      <c r="H92" s="30">
        <v>0</v>
      </c>
      <c r="I92" s="77" t="s">
        <v>100</v>
      </c>
      <c r="J92" s="33" t="s">
        <v>100</v>
      </c>
      <c r="K92" s="30">
        <f>H92+K70</f>
        <v>0</v>
      </c>
      <c r="L92" s="77" t="s">
        <v>100</v>
      </c>
      <c r="M92" s="33" t="s">
        <v>100</v>
      </c>
      <c r="N92" s="30">
        <f>K92+N70</f>
        <v>0</v>
      </c>
      <c r="O92" s="77" t="s">
        <v>100</v>
      </c>
      <c r="P92" s="77" t="s">
        <v>100</v>
      </c>
    </row>
    <row r="93" spans="1:16" s="75" customFormat="1" ht="18.75" x14ac:dyDescent="0.25">
      <c r="A93" s="182" t="s">
        <v>211</v>
      </c>
      <c r="B93" s="82" t="s">
        <v>72</v>
      </c>
      <c r="C93" s="62"/>
      <c r="D93" s="62">
        <f>C93-D73</f>
        <v>0</v>
      </c>
      <c r="E93" s="77">
        <f>C93-E73</f>
        <v>0</v>
      </c>
      <c r="F93" s="62">
        <f>C93-F73</f>
        <v>0</v>
      </c>
      <c r="G93" s="77" t="s">
        <v>100</v>
      </c>
      <c r="H93" s="86">
        <f>F93-H73</f>
        <v>0</v>
      </c>
      <c r="I93" s="77" t="s">
        <v>100</v>
      </c>
      <c r="J93" s="33" t="s">
        <v>100</v>
      </c>
      <c r="K93" s="86">
        <f>H93-K73</f>
        <v>0</v>
      </c>
      <c r="L93" s="77" t="s">
        <v>100</v>
      </c>
      <c r="M93" s="33" t="s">
        <v>100</v>
      </c>
      <c r="N93" s="86">
        <f>K93-N73</f>
        <v>0</v>
      </c>
      <c r="O93" s="77" t="s">
        <v>100</v>
      </c>
      <c r="P93" s="77" t="s">
        <v>100</v>
      </c>
    </row>
    <row r="94" spans="1:16" s="75" customFormat="1" ht="18.75" x14ac:dyDescent="0.25">
      <c r="A94" s="189"/>
      <c r="B94" s="31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</row>
    <row r="95" spans="1:16" s="75" customFormat="1" ht="37.5" customHeight="1" x14ac:dyDescent="0.35">
      <c r="A95" s="189"/>
      <c r="B95" s="240" t="s">
        <v>239</v>
      </c>
      <c r="C95" s="240"/>
      <c r="D95" s="240"/>
      <c r="E95" s="240"/>
      <c r="F95" s="240"/>
      <c r="G95" s="240"/>
      <c r="H95" s="240"/>
      <c r="I95" s="240"/>
      <c r="J95" s="240"/>
      <c r="K95" s="83"/>
      <c r="L95" s="83"/>
      <c r="M95" s="83"/>
      <c r="N95" s="83"/>
      <c r="O95" s="83"/>
      <c r="P95" s="83"/>
    </row>
    <row r="96" spans="1:16" s="75" customFormat="1" ht="61.5" customHeight="1" x14ac:dyDescent="0.35">
      <c r="A96" s="189"/>
      <c r="B96" s="240" t="s">
        <v>243</v>
      </c>
      <c r="C96" s="240"/>
      <c r="D96" s="240"/>
      <c r="E96" s="240"/>
      <c r="F96" s="240"/>
      <c r="G96" s="240"/>
      <c r="H96" s="240"/>
      <c r="I96" s="240"/>
      <c r="J96" s="240"/>
      <c r="K96" s="83"/>
      <c r="L96" s="83"/>
      <c r="M96" s="83"/>
      <c r="N96" s="83"/>
      <c r="O96" s="83"/>
      <c r="P96" s="83"/>
    </row>
    <row r="97" spans="1:2" ht="18.75" x14ac:dyDescent="0.25">
      <c r="A97" s="190"/>
      <c r="B97" s="25" t="s">
        <v>291</v>
      </c>
    </row>
    <row r="98" spans="1:2" ht="18.75" x14ac:dyDescent="0.25">
      <c r="A98" s="191"/>
      <c r="B98" s="84"/>
    </row>
    <row r="99" spans="1:2" ht="18.75" x14ac:dyDescent="0.3">
      <c r="A99" s="192"/>
      <c r="B99" s="85" t="s">
        <v>99</v>
      </c>
    </row>
    <row r="100" spans="1:2" ht="18.75" x14ac:dyDescent="0.3">
      <c r="A100" s="192"/>
      <c r="B100" s="85" t="s">
        <v>75</v>
      </c>
    </row>
  </sheetData>
  <customSheetViews>
    <customSheetView guid="{A1AB9400-BE49-4027-9900-51EF44F09259}" scale="50" showPageBreaks="1" printArea="1" showAutoFilter="1" view="pageBreakPreview">
      <pane xSplit="1" ySplit="9" topLeftCell="B10" activePane="bottomRight" state="frozen"/>
      <selection pane="bottomRight" activeCell="K12" sqref="K12"/>
      <pageMargins left="0.23622047244094491" right="0.23622047244094491" top="0.27559055118110237" bottom="0.27559055118110237" header="0.31496062992125984" footer="0.31496062992125984"/>
      <pageSetup paperSize="9" scale="32" orientation="landscape" r:id="rId1"/>
      <autoFilter ref="A7:Y169" xr:uid="{00000000-0000-0000-0000-000000000000}"/>
    </customSheetView>
    <customSheetView guid="{F1ECF7A2-D5A2-4BC9-A135-0FAC943E7DAD}" scale="50" showPageBreaks="1" printArea="1" showAutoFilter="1" view="pageBreakPreview">
      <pane xSplit="1" ySplit="9" topLeftCell="J143" activePane="bottomRight" state="frozen"/>
      <selection pane="bottomRight" activeCell="K41" sqref="K41"/>
      <pageMargins left="0.23622047244094491" right="0.23622047244094491" top="0.27559055118110237" bottom="0.27559055118110237" header="0.31496062992125984" footer="0.31496062992125984"/>
      <pageSetup paperSize="9" scale="32" orientation="landscape" r:id="rId2"/>
      <autoFilter ref="A7:Y169" xr:uid="{00000000-0000-0000-0000-000000000000}"/>
    </customSheetView>
  </customSheetViews>
  <mergeCells count="6">
    <mergeCell ref="B96:J96"/>
    <mergeCell ref="D89:F89"/>
    <mergeCell ref="G4:H4"/>
    <mergeCell ref="B3:P3"/>
    <mergeCell ref="N1:P1"/>
    <mergeCell ref="B95:J95"/>
  </mergeCells>
  <pageMargins left="0" right="0" top="0" bottom="0" header="0" footer="0"/>
  <pageSetup paperSize="9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pageSetUpPr fitToPage="1"/>
  </sheetPr>
  <dimension ref="A1:AR48"/>
  <sheetViews>
    <sheetView view="pageBreakPreview" zoomScale="106" zoomScaleNormal="100" zoomScaleSheetLayoutView="106" workbookViewId="0">
      <pane ySplit="6" topLeftCell="A35" activePane="bottomLeft" state="frozen"/>
      <selection pane="bottomLeft" activeCell="C33" sqref="C33"/>
    </sheetView>
  </sheetViews>
  <sheetFormatPr defaultColWidth="9.140625" defaultRowHeight="15.75" x14ac:dyDescent="0.25"/>
  <cols>
    <col min="1" max="1" width="81.5703125" style="11" customWidth="1"/>
    <col min="2" max="3" width="29.85546875" style="11" customWidth="1"/>
    <col min="4" max="5" width="28.140625" style="2" customWidth="1"/>
    <col min="6" max="6" width="26.42578125" style="12" customWidth="1"/>
    <col min="7" max="7" width="30.7109375" style="12" customWidth="1"/>
    <col min="8" max="8" width="32.140625" style="12" customWidth="1"/>
    <col min="9" max="9" width="26.42578125" style="7" customWidth="1"/>
    <col min="10" max="10" width="26.42578125" style="2" customWidth="1"/>
    <col min="11" max="11" width="29.85546875" style="2" customWidth="1"/>
    <col min="12" max="12" width="31" style="2" customWidth="1"/>
    <col min="13" max="13" width="26.42578125" style="2" customWidth="1"/>
    <col min="14" max="15" width="29.85546875" style="2" customWidth="1"/>
    <col min="16" max="16" width="15" style="2" bestFit="1" customWidth="1"/>
    <col min="17" max="16384" width="9.140625" style="2"/>
  </cols>
  <sheetData>
    <row r="1" spans="1:17" s="1" customFormat="1" ht="18.75" x14ac:dyDescent="0.3">
      <c r="A1" s="123"/>
      <c r="B1" s="123"/>
      <c r="C1" s="123"/>
      <c r="D1" s="123"/>
      <c r="E1" s="123"/>
      <c r="F1" s="124"/>
      <c r="G1" s="124"/>
      <c r="H1" s="124"/>
      <c r="I1" s="246"/>
      <c r="J1" s="246"/>
      <c r="K1" s="246"/>
      <c r="L1" s="246"/>
      <c r="M1" s="246"/>
      <c r="N1" s="201"/>
      <c r="O1" s="201"/>
    </row>
    <row r="2" spans="1:17" s="1" customFormat="1" ht="20.25" customHeight="1" x14ac:dyDescent="0.3">
      <c r="A2" s="125"/>
      <c r="B2" s="125"/>
      <c r="C2" s="125"/>
      <c r="D2" s="200"/>
      <c r="E2" s="126"/>
      <c r="F2" s="126"/>
      <c r="G2" s="200"/>
      <c r="H2" s="200"/>
      <c r="I2" s="126"/>
      <c r="J2" s="126"/>
      <c r="K2" s="200"/>
      <c r="L2" s="200"/>
      <c r="M2" s="126"/>
      <c r="N2" s="200"/>
      <c r="O2" s="200"/>
    </row>
    <row r="3" spans="1:17" s="1" customFormat="1" ht="21" customHeight="1" x14ac:dyDescent="0.3">
      <c r="A3" s="126"/>
      <c r="B3" s="162"/>
      <c r="C3" s="162"/>
      <c r="D3" s="200"/>
      <c r="E3" s="126"/>
      <c r="F3" s="126"/>
      <c r="G3" s="200"/>
      <c r="H3" s="200"/>
      <c r="I3" s="127"/>
      <c r="J3" s="126"/>
      <c r="K3" s="200"/>
      <c r="L3" s="200"/>
      <c r="N3" s="50"/>
      <c r="O3" s="50" t="s">
        <v>78</v>
      </c>
    </row>
    <row r="4" spans="1:17" ht="54" customHeight="1" x14ac:dyDescent="0.35">
      <c r="A4" s="247" t="s">
        <v>280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7" ht="18.75" x14ac:dyDescent="0.3">
      <c r="A5" s="128"/>
      <c r="B5" s="128"/>
      <c r="C5" s="128"/>
      <c r="D5" s="129"/>
      <c r="E5" s="129"/>
      <c r="F5" s="130"/>
      <c r="G5" s="130"/>
      <c r="H5" s="130"/>
      <c r="I5" s="129"/>
      <c r="J5" s="129"/>
      <c r="K5" s="129"/>
      <c r="L5" s="129"/>
      <c r="N5" s="131"/>
      <c r="O5" s="131" t="s">
        <v>56</v>
      </c>
    </row>
    <row r="6" spans="1:17" s="16" customFormat="1" ht="117.75" customHeight="1" x14ac:dyDescent="0.25">
      <c r="A6" s="132" t="s">
        <v>50</v>
      </c>
      <c r="B6" s="132" t="s">
        <v>213</v>
      </c>
      <c r="C6" s="132" t="s">
        <v>127</v>
      </c>
      <c r="D6" s="132" t="s">
        <v>128</v>
      </c>
      <c r="E6" s="132" t="s">
        <v>130</v>
      </c>
      <c r="F6" s="132" t="s">
        <v>98</v>
      </c>
      <c r="G6" s="132" t="s">
        <v>129</v>
      </c>
      <c r="H6" s="132" t="s">
        <v>231</v>
      </c>
      <c r="I6" s="132" t="s">
        <v>51</v>
      </c>
      <c r="J6" s="133" t="s">
        <v>106</v>
      </c>
      <c r="K6" s="133" t="s">
        <v>232</v>
      </c>
      <c r="L6" s="133" t="s">
        <v>233</v>
      </c>
      <c r="M6" s="133" t="s">
        <v>131</v>
      </c>
      <c r="N6" s="133" t="s">
        <v>234</v>
      </c>
      <c r="O6" s="133" t="s">
        <v>235</v>
      </c>
    </row>
    <row r="7" spans="1:17" ht="18.75" x14ac:dyDescent="0.25">
      <c r="A7" s="134">
        <v>1</v>
      </c>
      <c r="B7" s="134">
        <v>2</v>
      </c>
      <c r="C7" s="134">
        <v>3</v>
      </c>
      <c r="D7" s="134">
        <v>4</v>
      </c>
      <c r="E7" s="134">
        <v>5</v>
      </c>
      <c r="F7" s="134">
        <v>6</v>
      </c>
      <c r="G7" s="134">
        <v>7</v>
      </c>
      <c r="H7" s="134">
        <v>8</v>
      </c>
      <c r="I7" s="134">
        <v>9</v>
      </c>
      <c r="J7" s="134">
        <v>10</v>
      </c>
      <c r="K7" s="134">
        <v>11</v>
      </c>
      <c r="L7" s="134">
        <v>12</v>
      </c>
      <c r="M7" s="134">
        <v>13</v>
      </c>
      <c r="N7" s="134">
        <v>14</v>
      </c>
      <c r="O7" s="134">
        <v>15</v>
      </c>
    </row>
    <row r="8" spans="1:17" s="3" customFormat="1" ht="18.75" x14ac:dyDescent="0.25">
      <c r="A8" s="118" t="s">
        <v>0</v>
      </c>
      <c r="B8" s="158">
        <f>B9+B10</f>
        <v>8056402.9309999989</v>
      </c>
      <c r="C8" s="158">
        <f>C9+C10</f>
        <v>8902204.2634200007</v>
      </c>
      <c r="D8" s="158" t="s">
        <v>216</v>
      </c>
      <c r="E8" s="136" t="s">
        <v>216</v>
      </c>
      <c r="F8" s="121">
        <f>F9+F10</f>
        <v>8691040.4737400003</v>
      </c>
      <c r="G8" s="158" t="s">
        <v>216</v>
      </c>
      <c r="H8" s="158" t="s">
        <v>216</v>
      </c>
      <c r="I8" s="136" t="s">
        <v>216</v>
      </c>
      <c r="J8" s="121">
        <f>J9+J10</f>
        <v>9197247.6430899985</v>
      </c>
      <c r="K8" s="158" t="s">
        <v>216</v>
      </c>
      <c r="L8" s="158" t="s">
        <v>216</v>
      </c>
      <c r="M8" s="121">
        <f>M9+M10</f>
        <v>9815281.2642899994</v>
      </c>
      <c r="N8" s="158" t="s">
        <v>216</v>
      </c>
      <c r="O8" s="158" t="s">
        <v>216</v>
      </c>
    </row>
    <row r="9" spans="1:17" s="5" customFormat="1" ht="18" customHeight="1" x14ac:dyDescent="0.25">
      <c r="A9" s="135" t="s">
        <v>1</v>
      </c>
      <c r="B9" s="136">
        <f>'Осн. показатели проекта бюджета'!C8</f>
        <v>2975977.5089999996</v>
      </c>
      <c r="C9" s="136">
        <f>'Осн. показатели проекта бюджета'!F8</f>
        <v>3025738.0999999996</v>
      </c>
      <c r="D9" s="136" t="s">
        <v>216</v>
      </c>
      <c r="E9" s="136" t="s">
        <v>216</v>
      </c>
      <c r="F9" s="18">
        <f>'Осн. показатели проекта бюджета'!H8</f>
        <v>3442561</v>
      </c>
      <c r="G9" s="18" t="s">
        <v>216</v>
      </c>
      <c r="H9" s="18" t="s">
        <v>216</v>
      </c>
      <c r="I9" s="136" t="s">
        <v>216</v>
      </c>
      <c r="J9" s="18">
        <f>'Осн. показатели проекта бюджета'!K8</f>
        <v>3513920</v>
      </c>
      <c r="K9" s="18" t="s">
        <v>216</v>
      </c>
      <c r="L9" s="18" t="s">
        <v>216</v>
      </c>
      <c r="M9" s="18">
        <f>'Осн. показатели проекта бюджета'!N8</f>
        <v>3631082</v>
      </c>
      <c r="N9" s="18" t="s">
        <v>216</v>
      </c>
      <c r="O9" s="18" t="s">
        <v>216</v>
      </c>
      <c r="P9" s="4"/>
      <c r="Q9" s="4"/>
    </row>
    <row r="10" spans="1:17" s="6" customFormat="1" ht="18.75" x14ac:dyDescent="0.25">
      <c r="A10" s="135" t="s">
        <v>10</v>
      </c>
      <c r="B10" s="136">
        <f>'Осн. показатели проекта бюджета'!C34</f>
        <v>5080425.4219999993</v>
      </c>
      <c r="C10" s="136">
        <f>'Осн. показатели проекта бюджета'!F34</f>
        <v>5876466.1634200001</v>
      </c>
      <c r="D10" s="136" t="s">
        <v>216</v>
      </c>
      <c r="E10" s="136" t="s">
        <v>216</v>
      </c>
      <c r="F10" s="19">
        <f>'Осн. показатели проекта бюджета'!H34</f>
        <v>5248479.4737400003</v>
      </c>
      <c r="G10" s="19" t="s">
        <v>216</v>
      </c>
      <c r="H10" s="19" t="s">
        <v>216</v>
      </c>
      <c r="I10" s="136" t="s">
        <v>216</v>
      </c>
      <c r="J10" s="19">
        <f>'Осн. показатели проекта бюджета'!K34</f>
        <v>5683327.6430899994</v>
      </c>
      <c r="K10" s="19" t="s">
        <v>216</v>
      </c>
      <c r="L10" s="19" t="s">
        <v>216</v>
      </c>
      <c r="M10" s="19">
        <f>'Осн. показатели проекта бюджета'!N34</f>
        <v>6184199.2642899994</v>
      </c>
      <c r="N10" s="19" t="s">
        <v>216</v>
      </c>
      <c r="O10" s="19" t="s">
        <v>216</v>
      </c>
    </row>
    <row r="11" spans="1:17" ht="18.75" x14ac:dyDescent="0.25">
      <c r="A11" s="137" t="s">
        <v>52</v>
      </c>
      <c r="B11" s="71">
        <f>B12+B20+B32+B38</f>
        <v>7911631.9299999988</v>
      </c>
      <c r="C11" s="71">
        <f>C12+C20+C32+C38</f>
        <v>8952883.5399999991</v>
      </c>
      <c r="D11" s="202">
        <f t="shared" ref="D11:D40" si="0">C11/B11</f>
        <v>1.1316102188793307</v>
      </c>
      <c r="E11" s="71">
        <f>E12+E20+E32+E38</f>
        <v>8791040.4700000007</v>
      </c>
      <c r="F11" s="71">
        <f>F12+F20+F32+F38</f>
        <v>8791040.4700000007</v>
      </c>
      <c r="G11" s="202">
        <f t="shared" ref="G11:G40" si="1">F11/C11</f>
        <v>0.98192279958999684</v>
      </c>
      <c r="H11" s="71"/>
      <c r="I11" s="71">
        <f t="shared" ref="I11:I15" si="2">F11/E11*100</f>
        <v>100</v>
      </c>
      <c r="J11" s="71">
        <f>J12+J20+J32+J38</f>
        <v>9197247.6399999987</v>
      </c>
      <c r="K11" s="202">
        <f>J11/F11</f>
        <v>1.0462069502906062</v>
      </c>
      <c r="L11" s="71"/>
      <c r="M11" s="71">
        <f>M12+M20+M32+M38</f>
        <v>9815281.2599999998</v>
      </c>
      <c r="N11" s="202">
        <f>M11/J11</f>
        <v>1.0671976708892881</v>
      </c>
      <c r="O11" s="71"/>
    </row>
    <row r="12" spans="1:17" s="7" customFormat="1" ht="19.5" x14ac:dyDescent="0.25">
      <c r="A12" s="138" t="s">
        <v>14</v>
      </c>
      <c r="B12" s="139">
        <f t="shared" ref="B12:C12" si="3">B13+B17+B18+B19</f>
        <v>4375205.51</v>
      </c>
      <c r="C12" s="139">
        <f t="shared" si="3"/>
        <v>4997330.5099999988</v>
      </c>
      <c r="D12" s="202">
        <f t="shared" si="0"/>
        <v>1.1421933206515822</v>
      </c>
      <c r="E12" s="139">
        <f>E13+E17+E18+E19</f>
        <v>5255175.54</v>
      </c>
      <c r="F12" s="139">
        <f>F13+F17+F18+F19</f>
        <v>5255175.54</v>
      </c>
      <c r="G12" s="202">
        <f t="shared" si="1"/>
        <v>1.0515965532966123</v>
      </c>
      <c r="H12" s="139"/>
      <c r="I12" s="139">
        <f t="shared" si="2"/>
        <v>100</v>
      </c>
      <c r="J12" s="139">
        <f>J13+J17+J18+J19</f>
        <v>5527674.8099999996</v>
      </c>
      <c r="K12" s="202">
        <f t="shared" ref="K12:K40" si="4">J12/F12</f>
        <v>1.0518535047832103</v>
      </c>
      <c r="L12" s="139"/>
      <c r="M12" s="139">
        <f>M13+M17+M18+M19</f>
        <v>5660369.5999999996</v>
      </c>
      <c r="N12" s="202">
        <f t="shared" ref="N12:N40" si="5">M12/J12</f>
        <v>1.02400553479737</v>
      </c>
      <c r="O12" s="139"/>
    </row>
    <row r="13" spans="1:17" s="7" customFormat="1" ht="60" customHeight="1" x14ac:dyDescent="0.25">
      <c r="A13" s="140" t="s">
        <v>15</v>
      </c>
      <c r="B13" s="122">
        <f>B14+B15+B16</f>
        <v>4221457.3899999997</v>
      </c>
      <c r="C13" s="122">
        <f t="shared" ref="C13:M13" si="6">C14+C15+C16</f>
        <v>4796289.4499999993</v>
      </c>
      <c r="D13" s="202">
        <f t="shared" si="0"/>
        <v>1.136169101543389</v>
      </c>
      <c r="E13" s="122">
        <f>E14+E15+E16</f>
        <v>5054500.72</v>
      </c>
      <c r="F13" s="122">
        <f t="shared" si="6"/>
        <v>5054500.72</v>
      </c>
      <c r="G13" s="202">
        <f t="shared" si="1"/>
        <v>1.0538356312086212</v>
      </c>
      <c r="H13" s="122"/>
      <c r="I13" s="122">
        <f t="shared" si="2"/>
        <v>100</v>
      </c>
      <c r="J13" s="122">
        <f t="shared" si="6"/>
        <v>5323587.67</v>
      </c>
      <c r="K13" s="202">
        <f t="shared" si="4"/>
        <v>1.0532370979660282</v>
      </c>
      <c r="L13" s="122"/>
      <c r="M13" s="122">
        <f t="shared" si="6"/>
        <v>5456282.46</v>
      </c>
      <c r="N13" s="202">
        <f t="shared" si="5"/>
        <v>1.0249258203725609</v>
      </c>
      <c r="O13" s="122"/>
    </row>
    <row r="14" spans="1:17" s="7" customFormat="1" ht="18.75" x14ac:dyDescent="0.25">
      <c r="A14" s="141" t="s">
        <v>16</v>
      </c>
      <c r="B14" s="232">
        <v>210458.91</v>
      </c>
      <c r="C14" s="235">
        <v>225582.76</v>
      </c>
      <c r="D14" s="202">
        <f t="shared" si="0"/>
        <v>1.0718612958700584</v>
      </c>
      <c r="E14" s="22">
        <v>148637.5</v>
      </c>
      <c r="F14" s="22">
        <v>148637.5</v>
      </c>
      <c r="G14" s="202">
        <f t="shared" si="1"/>
        <v>0.65890451912193992</v>
      </c>
      <c r="H14" s="22"/>
      <c r="I14" s="122">
        <f t="shared" si="2"/>
        <v>100</v>
      </c>
      <c r="J14" s="22">
        <v>148637.5</v>
      </c>
      <c r="K14" s="202">
        <f t="shared" si="4"/>
        <v>1</v>
      </c>
      <c r="L14" s="22"/>
      <c r="M14" s="22">
        <v>148637.5</v>
      </c>
      <c r="N14" s="202">
        <f t="shared" si="5"/>
        <v>1</v>
      </c>
      <c r="O14" s="22"/>
    </row>
    <row r="15" spans="1:17" s="7" customFormat="1" ht="20.25" customHeight="1" x14ac:dyDescent="0.25">
      <c r="A15" s="141" t="s">
        <v>17</v>
      </c>
      <c r="B15" s="232">
        <v>3704544.05</v>
      </c>
      <c r="C15" s="235">
        <v>4238422.38</v>
      </c>
      <c r="D15" s="202">
        <f t="shared" si="0"/>
        <v>1.1441144504679328</v>
      </c>
      <c r="E15" s="22">
        <v>4692593.93</v>
      </c>
      <c r="F15" s="22">
        <v>4692593.93</v>
      </c>
      <c r="G15" s="202">
        <f t="shared" si="1"/>
        <v>1.1071558021548573</v>
      </c>
      <c r="H15" s="22"/>
      <c r="I15" s="122">
        <f t="shared" si="2"/>
        <v>100</v>
      </c>
      <c r="J15" s="22">
        <v>4961680.88</v>
      </c>
      <c r="K15" s="202">
        <f t="shared" si="4"/>
        <v>1.0573429011787516</v>
      </c>
      <c r="L15" s="22"/>
      <c r="M15" s="22">
        <v>5094375.67</v>
      </c>
      <c r="N15" s="202">
        <f t="shared" si="5"/>
        <v>1.0267439186858789</v>
      </c>
      <c r="O15" s="22"/>
    </row>
    <row r="16" spans="1:17" s="7" customFormat="1" ht="20.25" customHeight="1" x14ac:dyDescent="0.25">
      <c r="A16" s="141" t="s">
        <v>212</v>
      </c>
      <c r="B16" s="232">
        <v>306454.43</v>
      </c>
      <c r="C16" s="235">
        <v>332284.31</v>
      </c>
      <c r="D16" s="202">
        <f t="shared" si="0"/>
        <v>1.0842862020301027</v>
      </c>
      <c r="E16" s="22">
        <v>213269.29</v>
      </c>
      <c r="F16" s="22">
        <v>213269.29</v>
      </c>
      <c r="G16" s="202">
        <f>F16/C16</f>
        <v>0.64182774684727062</v>
      </c>
      <c r="H16" s="22"/>
      <c r="I16" s="122"/>
      <c r="J16" s="22">
        <v>213269.29</v>
      </c>
      <c r="K16" s="202">
        <f t="shared" si="4"/>
        <v>1</v>
      </c>
      <c r="L16" s="22"/>
      <c r="M16" s="22">
        <v>213269.29</v>
      </c>
      <c r="N16" s="202">
        <f t="shared" si="5"/>
        <v>1</v>
      </c>
      <c r="O16" s="22"/>
    </row>
    <row r="17" spans="1:15" s="7" customFormat="1" ht="18.75" x14ac:dyDescent="0.25">
      <c r="A17" s="140" t="s">
        <v>18</v>
      </c>
      <c r="B17" s="233">
        <v>0</v>
      </c>
      <c r="C17" s="236"/>
      <c r="D17" s="202" t="e">
        <f t="shared" si="0"/>
        <v>#DIV/0!</v>
      </c>
      <c r="E17" s="22"/>
      <c r="F17" s="22"/>
      <c r="G17" s="202" t="e">
        <f t="shared" si="1"/>
        <v>#DIV/0!</v>
      </c>
      <c r="H17" s="22"/>
      <c r="I17" s="122" t="e">
        <f t="shared" ref="I17:I31" si="7">F17/E17*100</f>
        <v>#DIV/0!</v>
      </c>
      <c r="J17" s="22"/>
      <c r="K17" s="202" t="e">
        <f t="shared" si="4"/>
        <v>#DIV/0!</v>
      </c>
      <c r="L17" s="22"/>
      <c r="M17" s="22"/>
      <c r="N17" s="202" t="e">
        <f t="shared" si="5"/>
        <v>#DIV/0!</v>
      </c>
      <c r="O17" s="22"/>
    </row>
    <row r="18" spans="1:15" ht="18.75" x14ac:dyDescent="0.25">
      <c r="A18" s="61" t="s">
        <v>19</v>
      </c>
      <c r="B18" s="234">
        <v>153748.12</v>
      </c>
      <c r="C18" s="122">
        <v>201041.06</v>
      </c>
      <c r="D18" s="202">
        <f t="shared" si="0"/>
        <v>1.3076001189477959</v>
      </c>
      <c r="E18" s="22">
        <v>200674.82</v>
      </c>
      <c r="F18" s="22">
        <v>200674.82</v>
      </c>
      <c r="G18" s="202">
        <f t="shared" si="1"/>
        <v>0.99817828258565688</v>
      </c>
      <c r="H18" s="22"/>
      <c r="I18" s="122">
        <f t="shared" si="7"/>
        <v>100</v>
      </c>
      <c r="J18" s="22">
        <v>204087.14</v>
      </c>
      <c r="K18" s="202">
        <f t="shared" si="4"/>
        <v>1.0170042260409153</v>
      </c>
      <c r="L18" s="22"/>
      <c r="M18" s="22">
        <v>204087.14</v>
      </c>
      <c r="N18" s="202">
        <f t="shared" si="5"/>
        <v>1</v>
      </c>
      <c r="O18" s="22"/>
    </row>
    <row r="19" spans="1:15" ht="37.5" x14ac:dyDescent="0.25">
      <c r="A19" s="140" t="s">
        <v>20</v>
      </c>
      <c r="B19" s="233"/>
      <c r="C19" s="236"/>
      <c r="D19" s="202" t="e">
        <f t="shared" si="0"/>
        <v>#DIV/0!</v>
      </c>
      <c r="E19" s="22"/>
      <c r="F19" s="22"/>
      <c r="G19" s="202" t="e">
        <f t="shared" si="1"/>
        <v>#DIV/0!</v>
      </c>
      <c r="H19" s="22"/>
      <c r="I19" s="122" t="e">
        <f t="shared" si="7"/>
        <v>#DIV/0!</v>
      </c>
      <c r="J19" s="22"/>
      <c r="K19" s="202" t="e">
        <f t="shared" si="4"/>
        <v>#DIV/0!</v>
      </c>
      <c r="L19" s="22"/>
      <c r="M19" s="22"/>
      <c r="N19" s="202" t="e">
        <f t="shared" si="5"/>
        <v>#DIV/0!</v>
      </c>
      <c r="O19" s="22"/>
    </row>
    <row r="20" spans="1:15" s="8" customFormat="1" ht="19.5" x14ac:dyDescent="0.25">
      <c r="A20" s="138" t="s">
        <v>21</v>
      </c>
      <c r="B20" s="139">
        <f>B21+B22+B26</f>
        <v>3105935.69</v>
      </c>
      <c r="C20" s="139">
        <f>C21+C22+C26</f>
        <v>3152257</v>
      </c>
      <c r="D20" s="202">
        <f t="shared" si="0"/>
        <v>1.01491380203046</v>
      </c>
      <c r="E20" s="139">
        <f>E21+E22+E26</f>
        <v>2727290.8000000003</v>
      </c>
      <c r="F20" s="139">
        <f>F21+F22+F26</f>
        <v>2727290.8000000003</v>
      </c>
      <c r="G20" s="202">
        <f t="shared" si="1"/>
        <v>0.86518669004462523</v>
      </c>
      <c r="H20" s="139"/>
      <c r="I20" s="139">
        <f t="shared" si="7"/>
        <v>100</v>
      </c>
      <c r="J20" s="139">
        <f>J21+J22+J26</f>
        <v>2753728.13</v>
      </c>
      <c r="K20" s="202">
        <f t="shared" si="4"/>
        <v>1.0096936234302551</v>
      </c>
      <c r="L20" s="139"/>
      <c r="M20" s="139">
        <f>M21+M22+M26</f>
        <v>2546701.88</v>
      </c>
      <c r="N20" s="202">
        <f t="shared" si="5"/>
        <v>0.92481964804564787</v>
      </c>
      <c r="O20" s="139"/>
    </row>
    <row r="21" spans="1:15" ht="18.75" x14ac:dyDescent="0.25">
      <c r="A21" s="141" t="s">
        <v>22</v>
      </c>
      <c r="B21" s="235">
        <f>'Осн. показатели проекта бюджета'!C59</f>
        <v>81.16</v>
      </c>
      <c r="C21" s="235">
        <f>'Осн. показатели проекта бюджета'!F59</f>
        <v>81.16</v>
      </c>
      <c r="D21" s="202">
        <f t="shared" si="0"/>
        <v>1</v>
      </c>
      <c r="E21" s="22">
        <v>100</v>
      </c>
      <c r="F21" s="22">
        <f>'Осн. показатели проекта бюджета'!H59</f>
        <v>100</v>
      </c>
      <c r="G21" s="202">
        <f t="shared" si="1"/>
        <v>1.2321340561853129</v>
      </c>
      <c r="H21" s="22"/>
      <c r="I21" s="122">
        <f t="shared" si="7"/>
        <v>100</v>
      </c>
      <c r="J21" s="22">
        <f>'Осн. показатели проекта бюджета'!K59</f>
        <v>100</v>
      </c>
      <c r="K21" s="202">
        <f t="shared" si="4"/>
        <v>1</v>
      </c>
      <c r="L21" s="22"/>
      <c r="M21" s="22">
        <f>'Осн. показатели проекта бюджета'!N59</f>
        <v>100</v>
      </c>
      <c r="N21" s="202">
        <f t="shared" si="5"/>
        <v>1</v>
      </c>
      <c r="O21" s="22"/>
    </row>
    <row r="22" spans="1:15" s="7" customFormat="1" ht="18.75" x14ac:dyDescent="0.25">
      <c r="A22" s="141" t="s">
        <v>23</v>
      </c>
      <c r="B22" s="122">
        <f t="shared" ref="B22:C22" si="8">B23+B24+B25</f>
        <v>1081985.72</v>
      </c>
      <c r="C22" s="122">
        <f t="shared" si="8"/>
        <v>1404779.55</v>
      </c>
      <c r="D22" s="202">
        <f t="shared" si="0"/>
        <v>1.2983346490007281</v>
      </c>
      <c r="E22" s="122">
        <f>E23+E24+E25</f>
        <v>896601.08</v>
      </c>
      <c r="F22" s="122">
        <f>F23+F24+F25</f>
        <v>896601.08</v>
      </c>
      <c r="G22" s="202">
        <f t="shared" si="1"/>
        <v>0.63825037885837665</v>
      </c>
      <c r="H22" s="122"/>
      <c r="I22" s="122">
        <f t="shared" si="7"/>
        <v>100</v>
      </c>
      <c r="J22" s="122">
        <f>J23+J24+J25</f>
        <v>959018.74</v>
      </c>
      <c r="K22" s="202">
        <f t="shared" si="4"/>
        <v>1.0696158652853731</v>
      </c>
      <c r="L22" s="122"/>
      <c r="M22" s="122">
        <f>M23+M24+M25</f>
        <v>878299.58</v>
      </c>
      <c r="N22" s="202">
        <f t="shared" si="5"/>
        <v>0.91583150919449186</v>
      </c>
      <c r="O22" s="122"/>
    </row>
    <row r="23" spans="1:15" ht="18.75" x14ac:dyDescent="0.25">
      <c r="A23" s="140" t="s">
        <v>24</v>
      </c>
      <c r="B23" s="236">
        <v>5308.32</v>
      </c>
      <c r="C23" s="236">
        <v>5529.96</v>
      </c>
      <c r="D23" s="202">
        <f t="shared" si="0"/>
        <v>1.04175332308527</v>
      </c>
      <c r="E23" s="22">
        <v>5900</v>
      </c>
      <c r="F23" s="22">
        <v>5900</v>
      </c>
      <c r="G23" s="202">
        <f t="shared" si="1"/>
        <v>1.0669154930596243</v>
      </c>
      <c r="H23" s="22"/>
      <c r="I23" s="122">
        <f t="shared" si="7"/>
        <v>100</v>
      </c>
      <c r="J23" s="22">
        <v>5900</v>
      </c>
      <c r="K23" s="202">
        <f t="shared" si="4"/>
        <v>1</v>
      </c>
      <c r="L23" s="22"/>
      <c r="M23" s="22">
        <v>5900</v>
      </c>
      <c r="N23" s="202">
        <f t="shared" si="5"/>
        <v>1</v>
      </c>
      <c r="O23" s="22"/>
    </row>
    <row r="24" spans="1:15" ht="58.5" customHeight="1" x14ac:dyDescent="0.25">
      <c r="A24" s="140" t="s">
        <v>25</v>
      </c>
      <c r="B24" s="236">
        <v>1076677.3999999999</v>
      </c>
      <c r="C24" s="236">
        <v>1399249.59</v>
      </c>
      <c r="D24" s="202">
        <f t="shared" si="0"/>
        <v>1.2995996665296403</v>
      </c>
      <c r="E24" s="22">
        <v>890701.08</v>
      </c>
      <c r="F24" s="22">
        <v>890701.08</v>
      </c>
      <c r="G24" s="202">
        <f t="shared" si="1"/>
        <v>0.63655625584281927</v>
      </c>
      <c r="H24" s="22"/>
      <c r="I24" s="122">
        <f t="shared" si="7"/>
        <v>100</v>
      </c>
      <c r="J24" s="22">
        <v>953118.74</v>
      </c>
      <c r="K24" s="202">
        <f t="shared" si="4"/>
        <v>1.0700770004679909</v>
      </c>
      <c r="L24" s="22"/>
      <c r="M24" s="22">
        <v>872399.58</v>
      </c>
      <c r="N24" s="202">
        <f t="shared" si="5"/>
        <v>0.9153104890163003</v>
      </c>
      <c r="O24" s="22"/>
    </row>
    <row r="25" spans="1:15" ht="37.5" x14ac:dyDescent="0.25">
      <c r="A25" s="140" t="s">
        <v>26</v>
      </c>
      <c r="B25" s="236"/>
      <c r="C25" s="236"/>
      <c r="D25" s="202" t="e">
        <f t="shared" si="0"/>
        <v>#DIV/0!</v>
      </c>
      <c r="E25" s="22"/>
      <c r="F25" s="22"/>
      <c r="G25" s="202" t="e">
        <f t="shared" si="1"/>
        <v>#DIV/0!</v>
      </c>
      <c r="H25" s="22"/>
      <c r="I25" s="122" t="e">
        <f t="shared" si="7"/>
        <v>#DIV/0!</v>
      </c>
      <c r="J25" s="22"/>
      <c r="K25" s="202" t="e">
        <f t="shared" si="4"/>
        <v>#DIV/0!</v>
      </c>
      <c r="L25" s="22"/>
      <c r="M25" s="22"/>
      <c r="N25" s="202" t="e">
        <f t="shared" si="5"/>
        <v>#DIV/0!</v>
      </c>
      <c r="O25" s="22"/>
    </row>
    <row r="26" spans="1:15" s="7" customFormat="1" ht="18.75" x14ac:dyDescent="0.25">
      <c r="A26" s="141" t="s">
        <v>27</v>
      </c>
      <c r="B26" s="122">
        <f>B27+B28+B29+B30+B31</f>
        <v>2023868.81</v>
      </c>
      <c r="C26" s="122">
        <f t="shared" ref="C26" si="9">C27+C28+C29+C30+C31</f>
        <v>1747396.29</v>
      </c>
      <c r="D26" s="202">
        <f t="shared" si="0"/>
        <v>0.86339405072406838</v>
      </c>
      <c r="E26" s="122">
        <f>E27+E28+E29+E30+E31</f>
        <v>1830589.7200000002</v>
      </c>
      <c r="F26" s="122">
        <f>F27+F28+F29+F30+F31</f>
        <v>1830589.7200000002</v>
      </c>
      <c r="G26" s="202">
        <f t="shared" si="1"/>
        <v>1.0476099385560673</v>
      </c>
      <c r="H26" s="122"/>
      <c r="I26" s="122">
        <f t="shared" si="7"/>
        <v>100</v>
      </c>
      <c r="J26" s="122">
        <f>J27+J28+J29+J30+J31</f>
        <v>1794609.3900000001</v>
      </c>
      <c r="K26" s="202">
        <f t="shared" si="4"/>
        <v>0.98034495135261657</v>
      </c>
      <c r="L26" s="122"/>
      <c r="M26" s="122">
        <f>M27+M28+M29+M30+M31</f>
        <v>1668302.3</v>
      </c>
      <c r="N26" s="202">
        <f t="shared" si="5"/>
        <v>0.92961861745301577</v>
      </c>
      <c r="O26" s="122"/>
    </row>
    <row r="27" spans="1:15" s="7" customFormat="1" ht="77.25" customHeight="1" x14ac:dyDescent="0.25">
      <c r="A27" s="140" t="s">
        <v>28</v>
      </c>
      <c r="B27" s="236">
        <v>1465494.13</v>
      </c>
      <c r="C27" s="236">
        <v>1592729.04</v>
      </c>
      <c r="D27" s="202">
        <f t="shared" si="0"/>
        <v>1.086820484228074</v>
      </c>
      <c r="E27" s="22">
        <v>1714236.11</v>
      </c>
      <c r="F27" s="22">
        <v>1714236.11</v>
      </c>
      <c r="G27" s="202">
        <f t="shared" si="1"/>
        <v>1.0762886008532877</v>
      </c>
      <c r="H27" s="22"/>
      <c r="I27" s="122">
        <f t="shared" si="7"/>
        <v>100</v>
      </c>
      <c r="J27" s="22">
        <v>1668255.78</v>
      </c>
      <c r="K27" s="202">
        <f t="shared" si="4"/>
        <v>0.97317736469802862</v>
      </c>
      <c r="L27" s="22"/>
      <c r="M27" s="22">
        <v>1541948.69</v>
      </c>
      <c r="N27" s="202">
        <f t="shared" si="5"/>
        <v>0.92428793503116169</v>
      </c>
      <c r="O27" s="22"/>
    </row>
    <row r="28" spans="1:15" s="7" customFormat="1" ht="37.5" customHeight="1" x14ac:dyDescent="0.25">
      <c r="A28" s="140" t="s">
        <v>29</v>
      </c>
      <c r="B28" s="236">
        <v>61429.07</v>
      </c>
      <c r="C28" s="236">
        <v>60070.879999999997</v>
      </c>
      <c r="D28" s="202">
        <f t="shared" si="0"/>
        <v>0.97789010968259815</v>
      </c>
      <c r="E28" s="22">
        <v>59163.61</v>
      </c>
      <c r="F28" s="22">
        <v>59163.61</v>
      </c>
      <c r="G28" s="202">
        <f t="shared" si="1"/>
        <v>0.9848966753941345</v>
      </c>
      <c r="H28" s="22"/>
      <c r="I28" s="122">
        <f t="shared" si="7"/>
        <v>100</v>
      </c>
      <c r="J28" s="22">
        <v>69163.61</v>
      </c>
      <c r="K28" s="202">
        <f t="shared" si="4"/>
        <v>1.1690228165590302</v>
      </c>
      <c r="L28" s="22"/>
      <c r="M28" s="22">
        <v>69163.61</v>
      </c>
      <c r="N28" s="202">
        <f t="shared" si="5"/>
        <v>1</v>
      </c>
      <c r="O28" s="22"/>
    </row>
    <row r="29" spans="1:15" s="7" customFormat="1" ht="57.75" customHeight="1" x14ac:dyDescent="0.25">
      <c r="A29" s="140" t="s">
        <v>30</v>
      </c>
      <c r="B29" s="236">
        <v>392018.02</v>
      </c>
      <c r="C29" s="236">
        <v>69448.009999999995</v>
      </c>
      <c r="D29" s="202">
        <f t="shared" si="0"/>
        <v>0.17715514710267655</v>
      </c>
      <c r="E29" s="22">
        <v>32300</v>
      </c>
      <c r="F29" s="22">
        <v>32300</v>
      </c>
      <c r="G29" s="202">
        <f t="shared" si="1"/>
        <v>0.46509612010480939</v>
      </c>
      <c r="H29" s="22"/>
      <c r="I29" s="122">
        <f t="shared" si="7"/>
        <v>100</v>
      </c>
      <c r="J29" s="22">
        <v>32300</v>
      </c>
      <c r="K29" s="202">
        <f t="shared" si="4"/>
        <v>1</v>
      </c>
      <c r="L29" s="22"/>
      <c r="M29" s="22">
        <v>32300</v>
      </c>
      <c r="N29" s="202">
        <f t="shared" si="5"/>
        <v>1</v>
      </c>
      <c r="O29" s="22"/>
    </row>
    <row r="30" spans="1:15" s="7" customFormat="1" ht="18.75" x14ac:dyDescent="0.25">
      <c r="A30" s="140" t="s">
        <v>31</v>
      </c>
      <c r="B30" s="236">
        <v>28299.48</v>
      </c>
      <c r="C30" s="236">
        <v>19990</v>
      </c>
      <c r="D30" s="202">
        <f t="shared" si="0"/>
        <v>0.70637340332755227</v>
      </c>
      <c r="E30" s="22">
        <v>20000</v>
      </c>
      <c r="F30" s="22">
        <v>20000</v>
      </c>
      <c r="G30" s="202">
        <f t="shared" si="1"/>
        <v>1.0005002501250626</v>
      </c>
      <c r="H30" s="22"/>
      <c r="I30" s="122">
        <f t="shared" si="7"/>
        <v>100</v>
      </c>
      <c r="J30" s="22">
        <v>20000</v>
      </c>
      <c r="K30" s="202">
        <f t="shared" si="4"/>
        <v>1</v>
      </c>
      <c r="L30" s="22"/>
      <c r="M30" s="22">
        <v>20000</v>
      </c>
      <c r="N30" s="202">
        <f t="shared" si="5"/>
        <v>1</v>
      </c>
      <c r="O30" s="22"/>
    </row>
    <row r="31" spans="1:15" s="7" customFormat="1" ht="18.75" x14ac:dyDescent="0.25">
      <c r="A31" s="140" t="s">
        <v>32</v>
      </c>
      <c r="B31" s="236">
        <v>76628.11</v>
      </c>
      <c r="C31" s="236">
        <v>5158.3599999999997</v>
      </c>
      <c r="D31" s="202">
        <f t="shared" si="0"/>
        <v>6.7316811024048476E-2</v>
      </c>
      <c r="E31" s="22">
        <v>4890</v>
      </c>
      <c r="F31" s="22">
        <v>4890</v>
      </c>
      <c r="G31" s="202">
        <f t="shared" si="1"/>
        <v>0.94797571321117569</v>
      </c>
      <c r="H31" s="22"/>
      <c r="I31" s="122">
        <f t="shared" si="7"/>
        <v>100</v>
      </c>
      <c r="J31" s="22">
        <v>4890</v>
      </c>
      <c r="K31" s="202">
        <f t="shared" si="4"/>
        <v>1</v>
      </c>
      <c r="L31" s="22"/>
      <c r="M31" s="22">
        <v>4890</v>
      </c>
      <c r="N31" s="202">
        <f t="shared" si="5"/>
        <v>1</v>
      </c>
      <c r="O31" s="22"/>
    </row>
    <row r="32" spans="1:15" s="9" customFormat="1" ht="19.5" x14ac:dyDescent="0.25">
      <c r="A32" s="138" t="s">
        <v>33</v>
      </c>
      <c r="B32" s="139">
        <f>B33+B34+B35+B36+B37</f>
        <v>349279.38</v>
      </c>
      <c r="C32" s="139">
        <f t="shared" ref="C32" si="10">C33+C34+C35+C36+C37</f>
        <v>766984.69</v>
      </c>
      <c r="D32" s="202">
        <f t="shared" si="0"/>
        <v>2.1959060108272066</v>
      </c>
      <c r="E32" s="139">
        <f>E33+E34+E35+E36+E37</f>
        <v>643505.83000000007</v>
      </c>
      <c r="F32" s="139">
        <f>F33+F34+F35+F36+F37</f>
        <v>643505.83000000007</v>
      </c>
      <c r="G32" s="202">
        <f t="shared" si="1"/>
        <v>0.83900739922201073</v>
      </c>
      <c r="H32" s="142"/>
      <c r="I32" s="142" t="s">
        <v>53</v>
      </c>
      <c r="J32" s="139">
        <f t="shared" ref="J32:M32" si="11">J33+J34+J35+J36+J37</f>
        <v>669146.86</v>
      </c>
      <c r="K32" s="202">
        <f t="shared" si="4"/>
        <v>1.0398458394697059</v>
      </c>
      <c r="L32" s="139"/>
      <c r="M32" s="139">
        <f t="shared" si="11"/>
        <v>1190603.4100000001</v>
      </c>
      <c r="N32" s="202">
        <f t="shared" si="5"/>
        <v>1.7792856563654804</v>
      </c>
      <c r="O32" s="139"/>
    </row>
    <row r="33" spans="1:44" s="10" customFormat="1" ht="37.5" customHeight="1" x14ac:dyDescent="0.25">
      <c r="A33" s="140" t="s">
        <v>34</v>
      </c>
      <c r="B33" s="237">
        <v>118300.09</v>
      </c>
      <c r="C33" s="237">
        <v>439881.45</v>
      </c>
      <c r="D33" s="202">
        <f t="shared" si="0"/>
        <v>3.7183526234003712</v>
      </c>
      <c r="E33" s="143">
        <v>299515.59000000003</v>
      </c>
      <c r="F33" s="22">
        <v>299515.59000000003</v>
      </c>
      <c r="G33" s="202">
        <f t="shared" si="1"/>
        <v>0.68090070631530386</v>
      </c>
      <c r="H33" s="203"/>
      <c r="I33" s="143" t="s">
        <v>53</v>
      </c>
      <c r="J33" s="22">
        <v>616997.24</v>
      </c>
      <c r="K33" s="202">
        <f t="shared" si="4"/>
        <v>2.0599837223831985</v>
      </c>
      <c r="L33" s="22"/>
      <c r="M33" s="22">
        <v>1138453.79</v>
      </c>
      <c r="N33" s="202">
        <f t="shared" si="5"/>
        <v>1.8451521598378626</v>
      </c>
      <c r="O33" s="2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37.5" customHeight="1" x14ac:dyDescent="0.25">
      <c r="A34" s="140" t="s">
        <v>35</v>
      </c>
      <c r="B34" s="237">
        <v>228276.91</v>
      </c>
      <c r="C34" s="237">
        <v>324328.24</v>
      </c>
      <c r="D34" s="202">
        <f t="shared" si="0"/>
        <v>1.4207667345768784</v>
      </c>
      <c r="E34" s="143">
        <v>336150.24</v>
      </c>
      <c r="F34" s="22">
        <v>336150.24</v>
      </c>
      <c r="G34" s="202">
        <f t="shared" si="1"/>
        <v>1.0364507265848943</v>
      </c>
      <c r="H34" s="203"/>
      <c r="I34" s="143" t="s">
        <v>53</v>
      </c>
      <c r="J34" s="22">
        <v>44399.62</v>
      </c>
      <c r="K34" s="202">
        <f t="shared" si="4"/>
        <v>0.13208266636965663</v>
      </c>
      <c r="L34" s="22"/>
      <c r="M34" s="22">
        <v>44399.62</v>
      </c>
      <c r="N34" s="202">
        <f t="shared" si="5"/>
        <v>1</v>
      </c>
      <c r="O34" s="22"/>
    </row>
    <row r="35" spans="1:44" ht="18.75" x14ac:dyDescent="0.25">
      <c r="A35" s="140" t="s">
        <v>36</v>
      </c>
      <c r="B35" s="237">
        <v>2702.38</v>
      </c>
      <c r="C35" s="237">
        <v>2775</v>
      </c>
      <c r="D35" s="202">
        <f t="shared" si="0"/>
        <v>1.0268726085894655</v>
      </c>
      <c r="E35" s="143">
        <v>2840</v>
      </c>
      <c r="F35" s="22">
        <v>2840</v>
      </c>
      <c r="G35" s="202">
        <f t="shared" si="1"/>
        <v>1.0234234234234234</v>
      </c>
      <c r="H35" s="203"/>
      <c r="I35" s="143" t="s">
        <v>53</v>
      </c>
      <c r="J35" s="22">
        <v>2750</v>
      </c>
      <c r="K35" s="202">
        <f t="shared" si="4"/>
        <v>0.96830985915492962</v>
      </c>
      <c r="L35" s="22"/>
      <c r="M35" s="22">
        <v>2750</v>
      </c>
      <c r="N35" s="202">
        <f t="shared" si="5"/>
        <v>1</v>
      </c>
      <c r="O35" s="22"/>
    </row>
    <row r="36" spans="1:44" ht="39.75" customHeight="1" x14ac:dyDescent="0.25">
      <c r="A36" s="140" t="s">
        <v>37</v>
      </c>
      <c r="B36" s="237">
        <f>'Осн. показатели проекта бюджета'!C48</f>
        <v>0</v>
      </c>
      <c r="C36" s="237">
        <f>'Осн. показатели проекта бюджета'!F48</f>
        <v>0</v>
      </c>
      <c r="D36" s="202" t="e">
        <f t="shared" si="0"/>
        <v>#DIV/0!</v>
      </c>
      <c r="E36" s="143"/>
      <c r="F36" s="22">
        <f>'Осн. показатели проекта бюджета'!H48</f>
        <v>0</v>
      </c>
      <c r="G36" s="202" t="e">
        <f t="shared" si="1"/>
        <v>#DIV/0!</v>
      </c>
      <c r="H36" s="203"/>
      <c r="I36" s="143" t="s">
        <v>53</v>
      </c>
      <c r="J36" s="22">
        <f>'Осн. показатели проекта бюджета'!K48</f>
        <v>0</v>
      </c>
      <c r="K36" s="202" t="e">
        <f t="shared" si="4"/>
        <v>#DIV/0!</v>
      </c>
      <c r="L36" s="22"/>
      <c r="M36" s="22">
        <f>'Осн. показатели проекта бюджета'!N48</f>
        <v>0</v>
      </c>
      <c r="N36" s="202" t="e">
        <f t="shared" si="5"/>
        <v>#DIV/0!</v>
      </c>
      <c r="O36" s="22"/>
    </row>
    <row r="37" spans="1:44" ht="18.75" x14ac:dyDescent="0.25">
      <c r="A37" s="140" t="s">
        <v>38</v>
      </c>
      <c r="B37" s="237"/>
      <c r="C37" s="237"/>
      <c r="D37" s="202" t="e">
        <f t="shared" si="0"/>
        <v>#DIV/0!</v>
      </c>
      <c r="E37" s="143">
        <v>5000</v>
      </c>
      <c r="F37" s="22">
        <v>5000</v>
      </c>
      <c r="G37" s="202" t="e">
        <f t="shared" si="1"/>
        <v>#DIV/0!</v>
      </c>
      <c r="H37" s="203"/>
      <c r="I37" s="143" t="s">
        <v>53</v>
      </c>
      <c r="J37" s="22">
        <v>5000</v>
      </c>
      <c r="K37" s="202">
        <f t="shared" si="4"/>
        <v>1</v>
      </c>
      <c r="L37" s="22"/>
      <c r="M37" s="22">
        <v>5000</v>
      </c>
      <c r="N37" s="202">
        <f t="shared" si="5"/>
        <v>1</v>
      </c>
      <c r="O37" s="22"/>
    </row>
    <row r="38" spans="1:44" s="9" customFormat="1" ht="24" customHeight="1" x14ac:dyDescent="0.25">
      <c r="A38" s="144" t="s">
        <v>39</v>
      </c>
      <c r="B38" s="238">
        <v>81211.350000000006</v>
      </c>
      <c r="C38" s="238">
        <v>36311.339999999997</v>
      </c>
      <c r="D38" s="202">
        <f t="shared" si="0"/>
        <v>0.44712149225446929</v>
      </c>
      <c r="E38" s="142">
        <v>165068.29999999999</v>
      </c>
      <c r="F38" s="21">
        <v>165068.29999999999</v>
      </c>
      <c r="G38" s="202">
        <f t="shared" si="1"/>
        <v>4.5459159590364884</v>
      </c>
      <c r="H38" s="171"/>
      <c r="I38" s="142" t="s">
        <v>53</v>
      </c>
      <c r="J38" s="21">
        <v>246697.84</v>
      </c>
      <c r="K38" s="202">
        <f t="shared" si="4"/>
        <v>1.4945197836289585</v>
      </c>
      <c r="L38" s="21"/>
      <c r="M38" s="21">
        <v>417606.37</v>
      </c>
      <c r="N38" s="202">
        <f t="shared" si="5"/>
        <v>1.6927848658910025</v>
      </c>
      <c r="O38" s="21"/>
    </row>
    <row r="39" spans="1:44" s="9" customFormat="1" ht="24" customHeight="1" x14ac:dyDescent="0.25">
      <c r="A39" s="144" t="s">
        <v>84</v>
      </c>
      <c r="B39" s="139">
        <f>B11-B10</f>
        <v>2831206.5079999994</v>
      </c>
      <c r="C39" s="139">
        <f t="shared" ref="C39" si="12">C11-C10</f>
        <v>3076417.376579999</v>
      </c>
      <c r="D39" s="202">
        <f t="shared" si="0"/>
        <v>1.0866100257565527</v>
      </c>
      <c r="E39" s="139" t="e">
        <f>E11-E10</f>
        <v>#VALUE!</v>
      </c>
      <c r="F39" s="139">
        <f>F11-F10</f>
        <v>3542560.9962600004</v>
      </c>
      <c r="G39" s="202">
        <f t="shared" si="1"/>
        <v>1.1515215793632674</v>
      </c>
      <c r="H39" s="139"/>
      <c r="I39" s="139" t="s">
        <v>53</v>
      </c>
      <c r="J39" s="139">
        <f>J11-J10</f>
        <v>3513919.9969099993</v>
      </c>
      <c r="K39" s="202">
        <f t="shared" si="4"/>
        <v>0.99191517114871464</v>
      </c>
      <c r="L39" s="139"/>
      <c r="M39" s="139">
        <f>M11-M10</f>
        <v>3631081.9957100004</v>
      </c>
      <c r="N39" s="202">
        <f t="shared" si="5"/>
        <v>1.0333422499382539</v>
      </c>
      <c r="O39" s="139"/>
    </row>
    <row r="40" spans="1:44" s="9" customFormat="1" ht="18.75" x14ac:dyDescent="0.25">
      <c r="A40" s="145" t="s">
        <v>40</v>
      </c>
      <c r="B40" s="139">
        <f t="shared" ref="B40:C40" si="13">B8-B11</f>
        <v>144771.00100000016</v>
      </c>
      <c r="C40" s="139">
        <f t="shared" si="13"/>
        <v>-50679.276579998434</v>
      </c>
      <c r="D40" s="202">
        <f t="shared" si="0"/>
        <v>-0.35006511131326901</v>
      </c>
      <c r="E40" s="139" t="e">
        <f>E8-E11</f>
        <v>#VALUE!</v>
      </c>
      <c r="F40" s="139">
        <f>F8-F11</f>
        <v>-99999.996260000393</v>
      </c>
      <c r="G40" s="202">
        <f t="shared" si="1"/>
        <v>1.9731930486842693</v>
      </c>
      <c r="H40" s="142"/>
      <c r="I40" s="142" t="s">
        <v>53</v>
      </c>
      <c r="J40" s="139">
        <f>J8-J11</f>
        <v>3.0899997800588608E-3</v>
      </c>
      <c r="K40" s="202">
        <f t="shared" si="4"/>
        <v>-3.0899998956248447E-8</v>
      </c>
      <c r="L40" s="139"/>
      <c r="M40" s="139">
        <f>M8-M11</f>
        <v>4.2899996042251587E-3</v>
      </c>
      <c r="N40" s="202">
        <f t="shared" si="5"/>
        <v>1.3883494853010765</v>
      </c>
      <c r="O40" s="139"/>
    </row>
    <row r="41" spans="1:44" ht="15" customHeight="1" x14ac:dyDescent="0.25">
      <c r="A41" s="146"/>
      <c r="B41" s="146"/>
      <c r="C41" s="146"/>
      <c r="D41" s="147"/>
      <c r="E41" s="147"/>
      <c r="F41" s="148"/>
      <c r="G41" s="148"/>
      <c r="H41" s="148"/>
      <c r="I41" s="147"/>
      <c r="J41" s="148"/>
      <c r="K41" s="148"/>
      <c r="L41" s="148"/>
      <c r="M41" s="149"/>
      <c r="N41" s="149"/>
      <c r="O41" s="149"/>
    </row>
    <row r="42" spans="1:44" s="199" customFormat="1" ht="15" customHeight="1" x14ac:dyDescent="0.25">
      <c r="A42" s="194" t="s">
        <v>215</v>
      </c>
      <c r="B42" s="195">
        <f>B8-'Осн. показатели проекта бюджета'!C44</f>
        <v>0</v>
      </c>
      <c r="C42" s="195">
        <f xml:space="preserve"> C8-'Осн. показатели проекта бюджета'!F44</f>
        <v>0</v>
      </c>
      <c r="D42" s="196"/>
      <c r="E42" s="196"/>
      <c r="F42" s="197">
        <f>F8-'Осн. показатели проекта бюджета'!H44</f>
        <v>0</v>
      </c>
      <c r="G42" s="197"/>
      <c r="H42" s="197"/>
      <c r="I42" s="196"/>
      <c r="J42" s="197">
        <f>J8-'Осн. показатели проекта бюджета'!K44</f>
        <v>0</v>
      </c>
      <c r="K42" s="197"/>
      <c r="L42" s="197"/>
      <c r="M42" s="198">
        <f>M8-'Осн. показатели проекта бюджета'!N44</f>
        <v>0</v>
      </c>
      <c r="N42" s="198"/>
      <c r="O42" s="198"/>
    </row>
    <row r="43" spans="1:44" s="199" customFormat="1" ht="15" customHeight="1" x14ac:dyDescent="0.25">
      <c r="A43" s="194" t="s">
        <v>214</v>
      </c>
      <c r="B43" s="195">
        <f>B11-'Осн. показатели проекта бюджета'!C45</f>
        <v>0</v>
      </c>
      <c r="C43" s="239">
        <f>C11-'Осн. показатели проекта бюджета'!F45</f>
        <v>0</v>
      </c>
      <c r="D43" s="196"/>
      <c r="E43" s="196"/>
      <c r="F43" s="197">
        <f>F11-'Осн. показатели проекта бюджета'!H45</f>
        <v>0</v>
      </c>
      <c r="G43" s="197"/>
      <c r="H43" s="197"/>
      <c r="I43" s="196"/>
      <c r="J43" s="197">
        <f>J11-'Осн. показатели проекта бюджета'!K45</f>
        <v>0</v>
      </c>
      <c r="K43" s="197"/>
      <c r="L43" s="197"/>
      <c r="M43" s="198">
        <f>M11-'Осн. показатели проекта бюджета'!N45</f>
        <v>0</v>
      </c>
      <c r="N43" s="198"/>
      <c r="O43" s="198"/>
    </row>
    <row r="44" spans="1:44" ht="18.75" x14ac:dyDescent="0.25">
      <c r="A44" s="25" t="s">
        <v>74</v>
      </c>
      <c r="B44" s="25"/>
      <c r="C44" s="25"/>
      <c r="D44" s="26"/>
      <c r="E44" s="26"/>
      <c r="F44" s="27"/>
      <c r="G44" s="27"/>
      <c r="H44" s="27"/>
      <c r="I44" s="28"/>
      <c r="J44" s="29"/>
      <c r="K44" s="29"/>
      <c r="L44" s="29"/>
      <c r="M44" s="24"/>
      <c r="N44" s="24"/>
      <c r="O44" s="24"/>
    </row>
    <row r="45" spans="1:44" x14ac:dyDescent="0.25">
      <c r="A45" s="153"/>
      <c r="B45" s="153"/>
      <c r="C45" s="153"/>
      <c r="D45" s="150"/>
      <c r="E45" s="150"/>
      <c r="F45" s="151"/>
      <c r="G45" s="151"/>
      <c r="H45" s="151"/>
      <c r="I45" s="152"/>
      <c r="J45" s="150"/>
      <c r="K45" s="150"/>
      <c r="L45" s="150"/>
      <c r="M45" s="150"/>
      <c r="N45" s="150"/>
      <c r="O45" s="150"/>
    </row>
    <row r="46" spans="1:44" ht="15" customHeight="1" x14ac:dyDescent="0.3">
      <c r="A46" s="154" t="s">
        <v>99</v>
      </c>
      <c r="B46" s="154"/>
      <c r="C46" s="154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</row>
    <row r="47" spans="1:44" x14ac:dyDescent="0.25">
      <c r="A47" s="14"/>
      <c r="B47" s="14"/>
      <c r="C47" s="14"/>
    </row>
    <row r="48" spans="1:44" x14ac:dyDescent="0.25">
      <c r="F48" s="15"/>
      <c r="G48" s="15"/>
      <c r="H48" s="15"/>
      <c r="I48" s="13"/>
    </row>
  </sheetData>
  <customSheetViews>
    <customSheetView guid="{A1AB9400-BE49-4027-9900-51EF44F09259}" scale="60" showPageBreaks="1" fitToPage="1" printArea="1" view="pageBreakPreview">
      <pane ySplit="6" topLeftCell="A7" activePane="bottomLeft" state="frozen"/>
      <selection pane="bottomLeft" activeCell="D21" sqref="D21"/>
      <pageMargins left="0.70866141732283472" right="0.19685039370078741" top="0.59055118110236227" bottom="0.39370078740157483" header="0.31496062992125984" footer="0.31496062992125984"/>
      <pageSetup paperSize="9" scale="43" fitToHeight="0" orientation="portrait" r:id="rId1"/>
    </customSheetView>
    <customSheetView guid="{F1ECF7A2-D5A2-4BC9-A135-0FAC943E7DAD}" scale="60" showPageBreaks="1" fitToPage="1" printArea="1" view="pageBreakPreview">
      <pane ySplit="6" topLeftCell="A7" activePane="bottomLeft" state="frozen"/>
      <selection pane="bottomLeft" activeCell="D21" sqref="D21"/>
      <pageMargins left="0.70866141732283472" right="0.19685039370078741" top="0.59055118110236227" bottom="0.39370078740157483" header="0.31496062992125984" footer="0.31496062992125984"/>
      <pageSetup paperSize="9" scale="43" fitToHeight="0" orientation="portrait" r:id="rId2"/>
    </customSheetView>
  </customSheetViews>
  <mergeCells count="2">
    <mergeCell ref="I1:M1"/>
    <mergeCell ref="A4:O4"/>
  </mergeCells>
  <pageMargins left="0.70866141732283472" right="0.19685039370078741" top="0.59055118110236227" bottom="0.39370078740157483" header="0.31496062992125984" footer="0.31496062992125984"/>
  <pageSetup paperSize="9" scale="28" fitToHeight="0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46"/>
  <sheetViews>
    <sheetView view="pageBreakPreview" zoomScale="50" zoomScaleNormal="100" zoomScaleSheetLayoutView="50" workbookViewId="0">
      <pane ySplit="6" topLeftCell="A23" activePane="bottomLeft" state="frozen"/>
      <selection pane="bottomLeft" activeCell="C33" sqref="C33"/>
    </sheetView>
  </sheetViews>
  <sheetFormatPr defaultColWidth="9.140625" defaultRowHeight="15.75" x14ac:dyDescent="0.25"/>
  <cols>
    <col min="1" max="1" width="81.5703125" style="11" customWidth="1"/>
    <col min="2" max="3" width="29.85546875" style="11" customWidth="1"/>
    <col min="4" max="5" width="28.140625" style="2" customWidth="1"/>
    <col min="6" max="6" width="26.42578125" style="12" customWidth="1"/>
    <col min="7" max="7" width="30.7109375" style="12" customWidth="1"/>
    <col min="8" max="8" width="32.140625" style="12" customWidth="1"/>
    <col min="9" max="9" width="26.42578125" style="7" customWidth="1"/>
    <col min="10" max="10" width="26.42578125" style="2" customWidth="1"/>
    <col min="11" max="11" width="29.85546875" style="2" customWidth="1"/>
    <col min="12" max="12" width="31" style="2" customWidth="1"/>
    <col min="13" max="13" width="26.42578125" style="2" customWidth="1"/>
    <col min="14" max="15" width="29.85546875" style="2" customWidth="1"/>
    <col min="16" max="16" width="15" style="2" bestFit="1" customWidth="1"/>
    <col min="17" max="16384" width="9.140625" style="2"/>
  </cols>
  <sheetData>
    <row r="1" spans="1:17" s="1" customFormat="1" ht="18.75" x14ac:dyDescent="0.3">
      <c r="A1" s="123"/>
      <c r="B1" s="123"/>
      <c r="C1" s="123"/>
      <c r="D1" s="123"/>
      <c r="E1" s="123"/>
      <c r="F1" s="124"/>
      <c r="G1" s="124"/>
      <c r="H1" s="124"/>
      <c r="I1" s="246"/>
      <c r="J1" s="246"/>
      <c r="K1" s="246"/>
      <c r="L1" s="246"/>
      <c r="M1" s="246"/>
      <c r="N1" s="201"/>
      <c r="O1" s="201"/>
    </row>
    <row r="2" spans="1:17" s="1" customFormat="1" ht="20.25" customHeight="1" x14ac:dyDescent="0.3">
      <c r="A2" s="125"/>
      <c r="B2" s="125"/>
      <c r="C2" s="125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7" s="1" customFormat="1" ht="21" customHeight="1" x14ac:dyDescent="0.3">
      <c r="A3" s="231"/>
      <c r="B3" s="231"/>
      <c r="C3" s="231"/>
      <c r="D3" s="231"/>
      <c r="E3" s="231"/>
      <c r="F3" s="231"/>
      <c r="G3" s="231"/>
      <c r="H3" s="231"/>
      <c r="I3" s="127"/>
      <c r="J3" s="231"/>
      <c r="K3" s="231"/>
      <c r="L3" s="231"/>
      <c r="N3" s="50"/>
      <c r="O3" s="50" t="s">
        <v>260</v>
      </c>
    </row>
    <row r="4" spans="1:17" ht="54" customHeight="1" x14ac:dyDescent="0.35">
      <c r="A4" s="247" t="s">
        <v>281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7" ht="18.75" x14ac:dyDescent="0.3">
      <c r="A5" s="128"/>
      <c r="B5" s="128"/>
      <c r="C5" s="128"/>
      <c r="D5" s="129"/>
      <c r="E5" s="129"/>
      <c r="F5" s="130"/>
      <c r="G5" s="130"/>
      <c r="H5" s="130"/>
      <c r="I5" s="129"/>
      <c r="J5" s="129"/>
      <c r="K5" s="129"/>
      <c r="L5" s="129"/>
      <c r="N5" s="131"/>
      <c r="O5" s="131" t="s">
        <v>56</v>
      </c>
    </row>
    <row r="6" spans="1:17" s="16" customFormat="1" ht="117.75" customHeight="1" x14ac:dyDescent="0.25">
      <c r="A6" s="132" t="s">
        <v>50</v>
      </c>
      <c r="B6" s="132" t="s">
        <v>213</v>
      </c>
      <c r="C6" s="132" t="s">
        <v>127</v>
      </c>
      <c r="D6" s="132" t="s">
        <v>128</v>
      </c>
      <c r="E6" s="132" t="s">
        <v>130</v>
      </c>
      <c r="F6" s="132" t="s">
        <v>275</v>
      </c>
      <c r="G6" s="132" t="s">
        <v>129</v>
      </c>
      <c r="H6" s="132" t="s">
        <v>231</v>
      </c>
      <c r="I6" s="132" t="s">
        <v>51</v>
      </c>
      <c r="J6" s="133" t="s">
        <v>276</v>
      </c>
      <c r="K6" s="133" t="s">
        <v>232</v>
      </c>
      <c r="L6" s="133" t="s">
        <v>233</v>
      </c>
      <c r="M6" s="133" t="s">
        <v>277</v>
      </c>
      <c r="N6" s="133" t="s">
        <v>234</v>
      </c>
      <c r="O6" s="133" t="s">
        <v>235</v>
      </c>
    </row>
    <row r="7" spans="1:17" ht="18.75" x14ac:dyDescent="0.25">
      <c r="A7" s="134">
        <v>1</v>
      </c>
      <c r="B7" s="134">
        <v>2</v>
      </c>
      <c r="C7" s="134">
        <v>3</v>
      </c>
      <c r="D7" s="134">
        <v>4</v>
      </c>
      <c r="E7" s="134">
        <v>5</v>
      </c>
      <c r="F7" s="134">
        <v>6</v>
      </c>
      <c r="G7" s="134">
        <v>7</v>
      </c>
      <c r="H7" s="134">
        <v>8</v>
      </c>
      <c r="I7" s="134">
        <v>9</v>
      </c>
      <c r="J7" s="134">
        <v>10</v>
      </c>
      <c r="K7" s="134">
        <v>11</v>
      </c>
      <c r="L7" s="134">
        <v>12</v>
      </c>
      <c r="M7" s="134">
        <v>13</v>
      </c>
      <c r="N7" s="134">
        <v>14</v>
      </c>
      <c r="O7" s="134">
        <v>15</v>
      </c>
    </row>
    <row r="8" spans="1:17" s="3" customFormat="1" ht="18.75" x14ac:dyDescent="0.25">
      <c r="A8" s="118" t="s">
        <v>0</v>
      </c>
      <c r="B8" s="158">
        <f>B9+B10</f>
        <v>8056402.9309999989</v>
      </c>
      <c r="C8" s="158">
        <f>C9+C10</f>
        <v>8902204.2634200007</v>
      </c>
      <c r="D8" s="158" t="s">
        <v>216</v>
      </c>
      <c r="E8" s="136" t="s">
        <v>216</v>
      </c>
      <c r="F8" s="158">
        <f>F9+F10</f>
        <v>8691040.4737400003</v>
      </c>
      <c r="G8" s="158" t="s">
        <v>216</v>
      </c>
      <c r="H8" s="158" t="s">
        <v>216</v>
      </c>
      <c r="I8" s="136" t="s">
        <v>216</v>
      </c>
      <c r="J8" s="158">
        <f>J9+J10</f>
        <v>9197247.6430899985</v>
      </c>
      <c r="K8" s="158" t="s">
        <v>216</v>
      </c>
      <c r="L8" s="158" t="s">
        <v>216</v>
      </c>
      <c r="M8" s="158">
        <f>M9+M10</f>
        <v>9815281.2642899994</v>
      </c>
      <c r="N8" s="158" t="s">
        <v>216</v>
      </c>
      <c r="O8" s="158" t="s">
        <v>216</v>
      </c>
    </row>
    <row r="9" spans="1:17" s="5" customFormat="1" ht="18" customHeight="1" x14ac:dyDescent="0.25">
      <c r="A9" s="135" t="s">
        <v>1</v>
      </c>
      <c r="B9" s="136">
        <f>'Осн. показатели проекта бюджета'!C8</f>
        <v>2975977.5089999996</v>
      </c>
      <c r="C9" s="136">
        <f>'Осн. показатели проекта бюджета'!F8</f>
        <v>3025738.0999999996</v>
      </c>
      <c r="D9" s="136" t="s">
        <v>216</v>
      </c>
      <c r="E9" s="136" t="s">
        <v>216</v>
      </c>
      <c r="F9" s="18">
        <f>'Осн. показатели проекта бюджета'!H8</f>
        <v>3442561</v>
      </c>
      <c r="G9" s="18" t="s">
        <v>216</v>
      </c>
      <c r="H9" s="18" t="s">
        <v>216</v>
      </c>
      <c r="I9" s="136" t="s">
        <v>216</v>
      </c>
      <c r="J9" s="18">
        <f>'Осн. показатели проекта бюджета'!K8</f>
        <v>3513920</v>
      </c>
      <c r="K9" s="18" t="s">
        <v>216</v>
      </c>
      <c r="L9" s="18" t="s">
        <v>216</v>
      </c>
      <c r="M9" s="18">
        <f>'Осн. показатели проекта бюджета'!N8</f>
        <v>3631082</v>
      </c>
      <c r="N9" s="18" t="s">
        <v>216</v>
      </c>
      <c r="O9" s="18" t="s">
        <v>216</v>
      </c>
      <c r="P9" s="4"/>
      <c r="Q9" s="4"/>
    </row>
    <row r="10" spans="1:17" s="6" customFormat="1" ht="18.75" x14ac:dyDescent="0.25">
      <c r="A10" s="135" t="s">
        <v>10</v>
      </c>
      <c r="B10" s="136">
        <f>'Осн. показатели проекта бюджета'!C34</f>
        <v>5080425.4219999993</v>
      </c>
      <c r="C10" s="136">
        <f>'Осн. показатели проекта бюджета'!F34</f>
        <v>5876466.1634200001</v>
      </c>
      <c r="D10" s="136" t="s">
        <v>216</v>
      </c>
      <c r="E10" s="136" t="s">
        <v>216</v>
      </c>
      <c r="F10" s="19">
        <f>'Осн. показатели проекта бюджета'!H34</f>
        <v>5248479.4737400003</v>
      </c>
      <c r="G10" s="19" t="s">
        <v>216</v>
      </c>
      <c r="H10" s="19" t="s">
        <v>216</v>
      </c>
      <c r="I10" s="136" t="s">
        <v>216</v>
      </c>
      <c r="J10" s="19">
        <f>'Осн. показатели проекта бюджета'!K34</f>
        <v>5683327.6430899994</v>
      </c>
      <c r="K10" s="19" t="s">
        <v>216</v>
      </c>
      <c r="L10" s="19" t="s">
        <v>216</v>
      </c>
      <c r="M10" s="19">
        <f>'Осн. показатели проекта бюджета'!N34</f>
        <v>6184199.2642899994</v>
      </c>
      <c r="N10" s="19" t="s">
        <v>216</v>
      </c>
      <c r="O10" s="19" t="s">
        <v>216</v>
      </c>
    </row>
    <row r="11" spans="1:17" ht="18.75" x14ac:dyDescent="0.25">
      <c r="A11" s="137" t="s">
        <v>52</v>
      </c>
      <c r="B11" s="71">
        <f>B12+B20+B32+B38</f>
        <v>7911631.9299999988</v>
      </c>
      <c r="C11" s="71">
        <f>C12+C20+C32+C38</f>
        <v>8952883.5399999991</v>
      </c>
      <c r="D11" s="202">
        <f t="shared" ref="D11:D40" si="0">C11/B11</f>
        <v>1.1316102188793307</v>
      </c>
      <c r="E11" s="71">
        <f>E12+E20+E32+E38</f>
        <v>8791040.4700000007</v>
      </c>
      <c r="F11" s="71">
        <f>F12+F20+F32+F38</f>
        <v>8791040.4700000007</v>
      </c>
      <c r="G11" s="202">
        <f t="shared" ref="G11:G40" si="1">F11/C11</f>
        <v>0.98192279958999684</v>
      </c>
      <c r="H11" s="71"/>
      <c r="I11" s="71">
        <f t="shared" ref="I11:I15" si="2">F11/E11*100</f>
        <v>100</v>
      </c>
      <c r="J11" s="71">
        <f>J12+J20+J32+J38</f>
        <v>9197247.6399999987</v>
      </c>
      <c r="K11" s="202">
        <f>J11/F11</f>
        <v>1.0462069502906062</v>
      </c>
      <c r="L11" s="71"/>
      <c r="M11" s="71">
        <f>M12+M20+M32+M38</f>
        <v>9815281.2599999998</v>
      </c>
      <c r="N11" s="202">
        <f>M11/J11</f>
        <v>1.0671976708892881</v>
      </c>
      <c r="O11" s="71"/>
    </row>
    <row r="12" spans="1:17" s="7" customFormat="1" ht="19.5" x14ac:dyDescent="0.25">
      <c r="A12" s="138" t="s">
        <v>14</v>
      </c>
      <c r="B12" s="139">
        <f t="shared" ref="B12:C12" si="3">B13+B17+B18+B19</f>
        <v>4375205.51</v>
      </c>
      <c r="C12" s="139">
        <f t="shared" si="3"/>
        <v>4997330.5099999988</v>
      </c>
      <c r="D12" s="202">
        <f t="shared" si="0"/>
        <v>1.1421933206515822</v>
      </c>
      <c r="E12" s="139">
        <f>E13+E17+E18+E19</f>
        <v>5255175.54</v>
      </c>
      <c r="F12" s="139">
        <f>F13+F17+F18+F19</f>
        <v>5255175.54</v>
      </c>
      <c r="G12" s="202">
        <f t="shared" si="1"/>
        <v>1.0515965532966123</v>
      </c>
      <c r="H12" s="139"/>
      <c r="I12" s="139">
        <f t="shared" si="2"/>
        <v>100</v>
      </c>
      <c r="J12" s="139">
        <f>J13+J17+J18+J19</f>
        <v>5527674.8099999996</v>
      </c>
      <c r="K12" s="202">
        <f t="shared" ref="K12:K40" si="4">J12/F12</f>
        <v>1.0518535047832103</v>
      </c>
      <c r="L12" s="139"/>
      <c r="M12" s="139">
        <f>M13+M17+M18+M19</f>
        <v>5660369.5999999996</v>
      </c>
      <c r="N12" s="202">
        <f t="shared" ref="N12:N40" si="5">M12/J12</f>
        <v>1.02400553479737</v>
      </c>
      <c r="O12" s="139"/>
    </row>
    <row r="13" spans="1:17" s="7" customFormat="1" ht="60" customHeight="1" x14ac:dyDescent="0.25">
      <c r="A13" s="140" t="s">
        <v>15</v>
      </c>
      <c r="B13" s="122">
        <f t="shared" ref="B13:M13" si="6">B14+B15+B16</f>
        <v>4221457.3899999997</v>
      </c>
      <c r="C13" s="122">
        <f t="shared" si="6"/>
        <v>4796289.4499999993</v>
      </c>
      <c r="D13" s="202">
        <f t="shared" si="0"/>
        <v>1.136169101543389</v>
      </c>
      <c r="E13" s="122">
        <f>E14+E15+E16</f>
        <v>5054500.72</v>
      </c>
      <c r="F13" s="122">
        <f t="shared" si="6"/>
        <v>5054500.72</v>
      </c>
      <c r="G13" s="202">
        <f t="shared" si="1"/>
        <v>1.0538356312086212</v>
      </c>
      <c r="H13" s="122"/>
      <c r="I13" s="122">
        <f t="shared" si="2"/>
        <v>100</v>
      </c>
      <c r="J13" s="122">
        <f t="shared" si="6"/>
        <v>5323587.67</v>
      </c>
      <c r="K13" s="202">
        <f t="shared" si="4"/>
        <v>1.0532370979660282</v>
      </c>
      <c r="L13" s="122"/>
      <c r="M13" s="122">
        <f t="shared" si="6"/>
        <v>5456282.46</v>
      </c>
      <c r="N13" s="202">
        <f t="shared" si="5"/>
        <v>1.0249258203725609</v>
      </c>
      <c r="O13" s="122"/>
    </row>
    <row r="14" spans="1:17" s="7" customFormat="1" ht="18.75" x14ac:dyDescent="0.25">
      <c r="A14" s="141" t="s">
        <v>16</v>
      </c>
      <c r="B14" s="232">
        <v>210458.91</v>
      </c>
      <c r="C14" s="235">
        <v>225582.76</v>
      </c>
      <c r="D14" s="202">
        <f t="shared" si="0"/>
        <v>1.0718612958700584</v>
      </c>
      <c r="E14" s="22">
        <v>148637.5</v>
      </c>
      <c r="F14" s="22">
        <v>148637.5</v>
      </c>
      <c r="G14" s="202">
        <f t="shared" si="1"/>
        <v>0.65890451912193992</v>
      </c>
      <c r="H14" s="22"/>
      <c r="I14" s="122">
        <f t="shared" si="2"/>
        <v>100</v>
      </c>
      <c r="J14" s="22">
        <v>148637.5</v>
      </c>
      <c r="K14" s="202">
        <f t="shared" si="4"/>
        <v>1</v>
      </c>
      <c r="L14" s="22"/>
      <c r="M14" s="22">
        <v>148637.5</v>
      </c>
      <c r="N14" s="202">
        <f t="shared" si="5"/>
        <v>1</v>
      </c>
      <c r="O14" s="22"/>
    </row>
    <row r="15" spans="1:17" s="7" customFormat="1" ht="20.25" customHeight="1" x14ac:dyDescent="0.25">
      <c r="A15" s="141" t="s">
        <v>17</v>
      </c>
      <c r="B15" s="232">
        <v>3704544.05</v>
      </c>
      <c r="C15" s="235">
        <v>4238422.38</v>
      </c>
      <c r="D15" s="202">
        <f t="shared" si="0"/>
        <v>1.1441144504679328</v>
      </c>
      <c r="E15" s="22">
        <v>4692593.93</v>
      </c>
      <c r="F15" s="22">
        <v>4692593.93</v>
      </c>
      <c r="G15" s="202">
        <f t="shared" si="1"/>
        <v>1.1071558021548573</v>
      </c>
      <c r="H15" s="22"/>
      <c r="I15" s="122">
        <f t="shared" si="2"/>
        <v>100</v>
      </c>
      <c r="J15" s="22">
        <v>4961680.88</v>
      </c>
      <c r="K15" s="202">
        <f t="shared" si="4"/>
        <v>1.0573429011787516</v>
      </c>
      <c r="L15" s="22"/>
      <c r="M15" s="22">
        <v>5094375.67</v>
      </c>
      <c r="N15" s="202">
        <f t="shared" si="5"/>
        <v>1.0267439186858789</v>
      </c>
      <c r="O15" s="22"/>
    </row>
    <row r="16" spans="1:17" s="7" customFormat="1" ht="20.25" customHeight="1" x14ac:dyDescent="0.25">
      <c r="A16" s="141" t="s">
        <v>212</v>
      </c>
      <c r="B16" s="232">
        <v>306454.43</v>
      </c>
      <c r="C16" s="235">
        <v>332284.31</v>
      </c>
      <c r="D16" s="202">
        <f t="shared" si="0"/>
        <v>1.0842862020301027</v>
      </c>
      <c r="E16" s="22">
        <v>213269.29</v>
      </c>
      <c r="F16" s="22">
        <v>213269.29</v>
      </c>
      <c r="G16" s="202">
        <f t="shared" si="1"/>
        <v>0.64182774684727062</v>
      </c>
      <c r="H16" s="22"/>
      <c r="I16" s="122"/>
      <c r="J16" s="22">
        <v>213269.29</v>
      </c>
      <c r="K16" s="202">
        <f t="shared" si="4"/>
        <v>1</v>
      </c>
      <c r="L16" s="22"/>
      <c r="M16" s="22">
        <v>213269.29</v>
      </c>
      <c r="N16" s="202">
        <f t="shared" si="5"/>
        <v>1</v>
      </c>
      <c r="O16" s="22"/>
    </row>
    <row r="17" spans="1:15" s="7" customFormat="1" ht="18.75" x14ac:dyDescent="0.25">
      <c r="A17" s="140" t="s">
        <v>18</v>
      </c>
      <c r="B17" s="233">
        <v>0</v>
      </c>
      <c r="C17" s="236"/>
      <c r="D17" s="202" t="e">
        <f t="shared" si="0"/>
        <v>#DIV/0!</v>
      </c>
      <c r="E17" s="22"/>
      <c r="F17" s="22"/>
      <c r="G17" s="202" t="e">
        <f t="shared" si="1"/>
        <v>#DIV/0!</v>
      </c>
      <c r="H17" s="22"/>
      <c r="I17" s="122" t="e">
        <f t="shared" ref="I17:I31" si="7">F17/E17*100</f>
        <v>#DIV/0!</v>
      </c>
      <c r="J17" s="22"/>
      <c r="K17" s="202" t="e">
        <f t="shared" si="4"/>
        <v>#DIV/0!</v>
      </c>
      <c r="L17" s="22"/>
      <c r="M17" s="22"/>
      <c r="N17" s="202" t="e">
        <f t="shared" si="5"/>
        <v>#DIV/0!</v>
      </c>
      <c r="O17" s="22"/>
    </row>
    <row r="18" spans="1:15" ht="18.75" x14ac:dyDescent="0.25">
      <c r="A18" s="61" t="s">
        <v>19</v>
      </c>
      <c r="B18" s="234">
        <v>153748.12</v>
      </c>
      <c r="C18" s="122">
        <v>201041.06</v>
      </c>
      <c r="D18" s="202">
        <f t="shared" si="0"/>
        <v>1.3076001189477959</v>
      </c>
      <c r="E18" s="22">
        <v>200674.82</v>
      </c>
      <c r="F18" s="22">
        <v>200674.82</v>
      </c>
      <c r="G18" s="202">
        <f t="shared" si="1"/>
        <v>0.99817828258565688</v>
      </c>
      <c r="H18" s="22"/>
      <c r="I18" s="122">
        <f t="shared" si="7"/>
        <v>100</v>
      </c>
      <c r="J18" s="22">
        <v>204087.14</v>
      </c>
      <c r="K18" s="202">
        <f t="shared" si="4"/>
        <v>1.0170042260409153</v>
      </c>
      <c r="L18" s="22"/>
      <c r="M18" s="22">
        <v>204087.14</v>
      </c>
      <c r="N18" s="202">
        <f t="shared" si="5"/>
        <v>1</v>
      </c>
      <c r="O18" s="22"/>
    </row>
    <row r="19" spans="1:15" ht="37.5" x14ac:dyDescent="0.25">
      <c r="A19" s="140" t="s">
        <v>20</v>
      </c>
      <c r="B19" s="193"/>
      <c r="C19" s="193"/>
      <c r="D19" s="202" t="e">
        <f t="shared" si="0"/>
        <v>#DIV/0!</v>
      </c>
      <c r="E19" s="22"/>
      <c r="F19" s="22"/>
      <c r="G19" s="202" t="e">
        <f t="shared" si="1"/>
        <v>#DIV/0!</v>
      </c>
      <c r="H19" s="22"/>
      <c r="I19" s="122" t="e">
        <f t="shared" si="7"/>
        <v>#DIV/0!</v>
      </c>
      <c r="J19" s="22"/>
      <c r="K19" s="202" t="e">
        <f t="shared" si="4"/>
        <v>#DIV/0!</v>
      </c>
      <c r="L19" s="22"/>
      <c r="M19" s="22"/>
      <c r="N19" s="202" t="e">
        <f t="shared" si="5"/>
        <v>#DIV/0!</v>
      </c>
      <c r="O19" s="22"/>
    </row>
    <row r="20" spans="1:15" s="8" customFormat="1" ht="19.5" x14ac:dyDescent="0.25">
      <c r="A20" s="138" t="s">
        <v>21</v>
      </c>
      <c r="B20" s="139">
        <f>B21+B22+B26</f>
        <v>3105935.69</v>
      </c>
      <c r="C20" s="139">
        <f>C21+C22+C26</f>
        <v>3152257</v>
      </c>
      <c r="D20" s="202">
        <f t="shared" si="0"/>
        <v>1.01491380203046</v>
      </c>
      <c r="E20" s="139">
        <f>E21+E22+E26</f>
        <v>2727290.8000000003</v>
      </c>
      <c r="F20" s="139">
        <f>F21+F22+F26</f>
        <v>2727290.8000000003</v>
      </c>
      <c r="G20" s="202">
        <f t="shared" si="1"/>
        <v>0.86518669004462523</v>
      </c>
      <c r="H20" s="139"/>
      <c r="I20" s="139">
        <f t="shared" si="7"/>
        <v>100</v>
      </c>
      <c r="J20" s="139">
        <f>J21+J22+J26</f>
        <v>2753728.13</v>
      </c>
      <c r="K20" s="202">
        <f t="shared" si="4"/>
        <v>1.0096936234302551</v>
      </c>
      <c r="L20" s="139"/>
      <c r="M20" s="139">
        <f>M21+M22+M26</f>
        <v>2546701.88</v>
      </c>
      <c r="N20" s="202">
        <f t="shared" si="5"/>
        <v>0.92481964804564787</v>
      </c>
      <c r="O20" s="139"/>
    </row>
    <row r="21" spans="1:15" ht="18.75" x14ac:dyDescent="0.25">
      <c r="A21" s="141" t="s">
        <v>22</v>
      </c>
      <c r="B21" s="235">
        <f>'Осн. показатели проекта бюджета'!C59</f>
        <v>81.16</v>
      </c>
      <c r="C21" s="235">
        <f>'Осн. показатели проекта бюджета'!F59</f>
        <v>81.16</v>
      </c>
      <c r="D21" s="202">
        <f t="shared" si="0"/>
        <v>1</v>
      </c>
      <c r="E21" s="22">
        <v>100</v>
      </c>
      <c r="F21" s="22">
        <v>100</v>
      </c>
      <c r="G21" s="202">
        <f t="shared" si="1"/>
        <v>1.2321340561853129</v>
      </c>
      <c r="H21" s="22"/>
      <c r="I21" s="122">
        <f t="shared" si="7"/>
        <v>100</v>
      </c>
      <c r="J21" s="22">
        <v>100</v>
      </c>
      <c r="K21" s="202">
        <f t="shared" si="4"/>
        <v>1</v>
      </c>
      <c r="L21" s="22"/>
      <c r="M21" s="22">
        <v>100</v>
      </c>
      <c r="N21" s="202">
        <f t="shared" si="5"/>
        <v>1</v>
      </c>
      <c r="O21" s="22"/>
    </row>
    <row r="22" spans="1:15" s="7" customFormat="1" ht="18.75" x14ac:dyDescent="0.25">
      <c r="A22" s="141" t="s">
        <v>23</v>
      </c>
      <c r="B22" s="122">
        <f t="shared" ref="B22:C22" si="8">B23+B24+B25</f>
        <v>1081985.72</v>
      </c>
      <c r="C22" s="122">
        <f t="shared" si="8"/>
        <v>1404779.55</v>
      </c>
      <c r="D22" s="202">
        <f t="shared" si="0"/>
        <v>1.2983346490007281</v>
      </c>
      <c r="E22" s="122">
        <f>E23+E24+E25</f>
        <v>896601.08</v>
      </c>
      <c r="F22" s="122">
        <f>F23+F24+F25</f>
        <v>896601.08</v>
      </c>
      <c r="G22" s="202">
        <f t="shared" si="1"/>
        <v>0.63825037885837665</v>
      </c>
      <c r="H22" s="122"/>
      <c r="I22" s="122">
        <f t="shared" si="7"/>
        <v>100</v>
      </c>
      <c r="J22" s="122">
        <f>J23+J24+J25</f>
        <v>959018.74</v>
      </c>
      <c r="K22" s="202">
        <f t="shared" si="4"/>
        <v>1.0696158652853731</v>
      </c>
      <c r="L22" s="122"/>
      <c r="M22" s="122">
        <f>M23+M24+M25</f>
        <v>878299.58</v>
      </c>
      <c r="N22" s="202">
        <f t="shared" si="5"/>
        <v>0.91583150919449186</v>
      </c>
      <c r="O22" s="122"/>
    </row>
    <row r="23" spans="1:15" ht="18.75" x14ac:dyDescent="0.25">
      <c r="A23" s="140" t="s">
        <v>24</v>
      </c>
      <c r="B23" s="236">
        <v>5308.32</v>
      </c>
      <c r="C23" s="236">
        <v>5529.96</v>
      </c>
      <c r="D23" s="202">
        <f t="shared" si="0"/>
        <v>1.04175332308527</v>
      </c>
      <c r="E23" s="22">
        <v>5900</v>
      </c>
      <c r="F23" s="22">
        <v>5900</v>
      </c>
      <c r="G23" s="202">
        <f t="shared" si="1"/>
        <v>1.0669154930596243</v>
      </c>
      <c r="H23" s="22"/>
      <c r="I23" s="122">
        <f t="shared" si="7"/>
        <v>100</v>
      </c>
      <c r="J23" s="22">
        <v>5900</v>
      </c>
      <c r="K23" s="202">
        <f t="shared" si="4"/>
        <v>1</v>
      </c>
      <c r="L23" s="22"/>
      <c r="M23" s="22">
        <v>5900</v>
      </c>
      <c r="N23" s="202">
        <f t="shared" si="5"/>
        <v>1</v>
      </c>
      <c r="O23" s="22"/>
    </row>
    <row r="24" spans="1:15" ht="58.5" customHeight="1" x14ac:dyDescent="0.25">
      <c r="A24" s="140" t="s">
        <v>25</v>
      </c>
      <c r="B24" s="236">
        <v>1076677.3999999999</v>
      </c>
      <c r="C24" s="236">
        <v>1399249.59</v>
      </c>
      <c r="D24" s="202">
        <f t="shared" si="0"/>
        <v>1.2995996665296403</v>
      </c>
      <c r="E24" s="22">
        <v>890701.08</v>
      </c>
      <c r="F24" s="22">
        <v>890701.08</v>
      </c>
      <c r="G24" s="202">
        <f t="shared" si="1"/>
        <v>0.63655625584281927</v>
      </c>
      <c r="H24" s="22"/>
      <c r="I24" s="122">
        <f t="shared" si="7"/>
        <v>100</v>
      </c>
      <c r="J24" s="22">
        <v>953118.74</v>
      </c>
      <c r="K24" s="202">
        <f t="shared" si="4"/>
        <v>1.0700770004679909</v>
      </c>
      <c r="L24" s="22"/>
      <c r="M24" s="22">
        <v>872399.58</v>
      </c>
      <c r="N24" s="202">
        <f t="shared" si="5"/>
        <v>0.9153104890163003</v>
      </c>
      <c r="O24" s="22"/>
    </row>
    <row r="25" spans="1:15" ht="37.5" x14ac:dyDescent="0.25">
      <c r="A25" s="140" t="s">
        <v>26</v>
      </c>
      <c r="B25" s="193"/>
      <c r="C25" s="193"/>
      <c r="D25" s="202" t="e">
        <f t="shared" si="0"/>
        <v>#DIV/0!</v>
      </c>
      <c r="E25" s="22"/>
      <c r="F25" s="22"/>
      <c r="G25" s="202" t="e">
        <f t="shared" si="1"/>
        <v>#DIV/0!</v>
      </c>
      <c r="H25" s="22"/>
      <c r="I25" s="122" t="e">
        <f t="shared" si="7"/>
        <v>#DIV/0!</v>
      </c>
      <c r="J25" s="22"/>
      <c r="K25" s="202" t="e">
        <f t="shared" si="4"/>
        <v>#DIV/0!</v>
      </c>
      <c r="L25" s="22"/>
      <c r="M25" s="22"/>
      <c r="N25" s="202" t="e">
        <f t="shared" si="5"/>
        <v>#DIV/0!</v>
      </c>
      <c r="O25" s="22"/>
    </row>
    <row r="26" spans="1:15" s="7" customFormat="1" ht="18.75" x14ac:dyDescent="0.25">
      <c r="A26" s="141" t="s">
        <v>27</v>
      </c>
      <c r="B26" s="122">
        <f>B27+B28+B29+B30+B31</f>
        <v>2023868.81</v>
      </c>
      <c r="C26" s="122">
        <f t="shared" ref="C26" si="9">C27+C28+C29+C30+C31</f>
        <v>1747396.29</v>
      </c>
      <c r="D26" s="202">
        <f t="shared" si="0"/>
        <v>0.86339405072406838</v>
      </c>
      <c r="E26" s="122">
        <f>E27+E28+E29+E30+E31</f>
        <v>1830589.7200000002</v>
      </c>
      <c r="F26" s="122">
        <f>F27+F28+F29+F30+F31</f>
        <v>1830589.7200000002</v>
      </c>
      <c r="G26" s="202">
        <f t="shared" si="1"/>
        <v>1.0476099385560673</v>
      </c>
      <c r="H26" s="122"/>
      <c r="I26" s="122">
        <f t="shared" si="7"/>
        <v>100</v>
      </c>
      <c r="J26" s="122">
        <f>J27+J28+J29+J30+J31</f>
        <v>1794609.3900000001</v>
      </c>
      <c r="K26" s="202">
        <f t="shared" si="4"/>
        <v>0.98034495135261657</v>
      </c>
      <c r="L26" s="122"/>
      <c r="M26" s="122">
        <f>M27+M28+M29+M30+M31</f>
        <v>1668302.3</v>
      </c>
      <c r="N26" s="202">
        <f t="shared" si="5"/>
        <v>0.92961861745301577</v>
      </c>
      <c r="O26" s="122"/>
    </row>
    <row r="27" spans="1:15" s="7" customFormat="1" ht="77.25" customHeight="1" x14ac:dyDescent="0.25">
      <c r="A27" s="140" t="s">
        <v>28</v>
      </c>
      <c r="B27" s="236">
        <v>1465494.13</v>
      </c>
      <c r="C27" s="236">
        <v>1592729.04</v>
      </c>
      <c r="D27" s="202">
        <f t="shared" si="0"/>
        <v>1.086820484228074</v>
      </c>
      <c r="E27" s="22">
        <v>1714236.11</v>
      </c>
      <c r="F27" s="22">
        <v>1714236.11</v>
      </c>
      <c r="G27" s="202">
        <f t="shared" si="1"/>
        <v>1.0762886008532877</v>
      </c>
      <c r="H27" s="22"/>
      <c r="I27" s="122">
        <f t="shared" si="7"/>
        <v>100</v>
      </c>
      <c r="J27" s="22">
        <v>1668255.78</v>
      </c>
      <c r="K27" s="202">
        <f t="shared" si="4"/>
        <v>0.97317736469802862</v>
      </c>
      <c r="L27" s="22"/>
      <c r="M27" s="22">
        <v>1541948.69</v>
      </c>
      <c r="N27" s="202">
        <f t="shared" si="5"/>
        <v>0.92428793503116169</v>
      </c>
      <c r="O27" s="22"/>
    </row>
    <row r="28" spans="1:15" s="7" customFormat="1" ht="37.5" customHeight="1" x14ac:dyDescent="0.25">
      <c r="A28" s="140" t="s">
        <v>29</v>
      </c>
      <c r="B28" s="236">
        <v>61429.07</v>
      </c>
      <c r="C28" s="236">
        <v>60070.879999999997</v>
      </c>
      <c r="D28" s="202">
        <f t="shared" si="0"/>
        <v>0.97789010968259815</v>
      </c>
      <c r="E28" s="22">
        <v>59163.61</v>
      </c>
      <c r="F28" s="22">
        <v>59163.61</v>
      </c>
      <c r="G28" s="202">
        <f t="shared" si="1"/>
        <v>0.9848966753941345</v>
      </c>
      <c r="H28" s="22"/>
      <c r="I28" s="122">
        <f t="shared" si="7"/>
        <v>100</v>
      </c>
      <c r="J28" s="22">
        <v>69163.61</v>
      </c>
      <c r="K28" s="202">
        <f t="shared" si="4"/>
        <v>1.1690228165590302</v>
      </c>
      <c r="L28" s="22"/>
      <c r="M28" s="22">
        <v>69163.61</v>
      </c>
      <c r="N28" s="202">
        <f t="shared" si="5"/>
        <v>1</v>
      </c>
      <c r="O28" s="22"/>
    </row>
    <row r="29" spans="1:15" s="7" customFormat="1" ht="57.75" customHeight="1" x14ac:dyDescent="0.25">
      <c r="A29" s="140" t="s">
        <v>30</v>
      </c>
      <c r="B29" s="236">
        <v>392018.02</v>
      </c>
      <c r="C29" s="236">
        <v>69448.009999999995</v>
      </c>
      <c r="D29" s="202">
        <f t="shared" si="0"/>
        <v>0.17715514710267655</v>
      </c>
      <c r="E29" s="22">
        <v>32300</v>
      </c>
      <c r="F29" s="22">
        <v>32300</v>
      </c>
      <c r="G29" s="202">
        <f t="shared" si="1"/>
        <v>0.46509612010480939</v>
      </c>
      <c r="H29" s="22"/>
      <c r="I29" s="122">
        <f t="shared" si="7"/>
        <v>100</v>
      </c>
      <c r="J29" s="22">
        <v>32300</v>
      </c>
      <c r="K29" s="202">
        <f t="shared" si="4"/>
        <v>1</v>
      </c>
      <c r="L29" s="22"/>
      <c r="M29" s="22">
        <v>32300</v>
      </c>
      <c r="N29" s="202">
        <f t="shared" si="5"/>
        <v>1</v>
      </c>
      <c r="O29" s="22"/>
    </row>
    <row r="30" spans="1:15" s="7" customFormat="1" ht="18.75" x14ac:dyDescent="0.25">
      <c r="A30" s="140" t="s">
        <v>31</v>
      </c>
      <c r="B30" s="236">
        <v>28299.48</v>
      </c>
      <c r="C30" s="236">
        <v>19990</v>
      </c>
      <c r="D30" s="202">
        <f t="shared" si="0"/>
        <v>0.70637340332755227</v>
      </c>
      <c r="E30" s="22">
        <v>20000</v>
      </c>
      <c r="F30" s="22">
        <v>20000</v>
      </c>
      <c r="G30" s="202">
        <f t="shared" si="1"/>
        <v>1.0005002501250626</v>
      </c>
      <c r="H30" s="22"/>
      <c r="I30" s="122">
        <f t="shared" si="7"/>
        <v>100</v>
      </c>
      <c r="J30" s="22">
        <v>20000</v>
      </c>
      <c r="K30" s="202">
        <f t="shared" si="4"/>
        <v>1</v>
      </c>
      <c r="L30" s="22"/>
      <c r="M30" s="22">
        <v>20000</v>
      </c>
      <c r="N30" s="202">
        <f t="shared" si="5"/>
        <v>1</v>
      </c>
      <c r="O30" s="22"/>
    </row>
    <row r="31" spans="1:15" s="7" customFormat="1" ht="18.75" x14ac:dyDescent="0.25">
      <c r="A31" s="140" t="s">
        <v>32</v>
      </c>
      <c r="B31" s="236">
        <v>76628.11</v>
      </c>
      <c r="C31" s="236">
        <v>5158.3599999999997</v>
      </c>
      <c r="D31" s="202">
        <f t="shared" si="0"/>
        <v>6.7316811024048476E-2</v>
      </c>
      <c r="E31" s="22">
        <v>4890</v>
      </c>
      <c r="F31" s="22">
        <v>4890</v>
      </c>
      <c r="G31" s="202">
        <f t="shared" si="1"/>
        <v>0.94797571321117569</v>
      </c>
      <c r="H31" s="22"/>
      <c r="I31" s="122">
        <f t="shared" si="7"/>
        <v>100</v>
      </c>
      <c r="J31" s="22">
        <v>4890</v>
      </c>
      <c r="K31" s="202">
        <f t="shared" si="4"/>
        <v>1</v>
      </c>
      <c r="L31" s="22"/>
      <c r="M31" s="22">
        <v>4890</v>
      </c>
      <c r="N31" s="202">
        <f t="shared" si="5"/>
        <v>1</v>
      </c>
      <c r="O31" s="22"/>
    </row>
    <row r="32" spans="1:15" s="9" customFormat="1" ht="19.5" x14ac:dyDescent="0.25">
      <c r="A32" s="138" t="s">
        <v>33</v>
      </c>
      <c r="B32" s="139">
        <f>B33+B34+B35+B36+B37</f>
        <v>349279.38</v>
      </c>
      <c r="C32" s="139">
        <f t="shared" ref="C32" si="10">C33+C34+C35+C36+C37</f>
        <v>766984.69</v>
      </c>
      <c r="D32" s="202">
        <f t="shared" si="0"/>
        <v>2.1959060108272066</v>
      </c>
      <c r="E32" s="139">
        <f>E33+E34+E35+E36+E37</f>
        <v>643505.83000000007</v>
      </c>
      <c r="F32" s="139">
        <f>F33+F34+F35+F36+F37</f>
        <v>643505.83000000007</v>
      </c>
      <c r="G32" s="202">
        <f t="shared" si="1"/>
        <v>0.83900739922201073</v>
      </c>
      <c r="H32" s="142"/>
      <c r="I32" s="142" t="s">
        <v>53</v>
      </c>
      <c r="J32" s="139">
        <f t="shared" ref="J32:M32" si="11">J33+J34+J35+J36+J37</f>
        <v>669146.86</v>
      </c>
      <c r="K32" s="202">
        <f t="shared" si="4"/>
        <v>1.0398458394697059</v>
      </c>
      <c r="L32" s="139"/>
      <c r="M32" s="139">
        <f t="shared" si="11"/>
        <v>1190603.4100000001</v>
      </c>
      <c r="N32" s="202">
        <f t="shared" si="5"/>
        <v>1.7792856563654804</v>
      </c>
      <c r="O32" s="139"/>
    </row>
    <row r="33" spans="1:44" s="10" customFormat="1" ht="37.5" customHeight="1" x14ac:dyDescent="0.25">
      <c r="A33" s="140" t="s">
        <v>34</v>
      </c>
      <c r="B33" s="237">
        <v>118300.09</v>
      </c>
      <c r="C33" s="237">
        <v>439881.45</v>
      </c>
      <c r="D33" s="202">
        <f t="shared" si="0"/>
        <v>3.7183526234003712</v>
      </c>
      <c r="E33" s="143">
        <v>299515.59000000003</v>
      </c>
      <c r="F33" s="22">
        <v>299515.59000000003</v>
      </c>
      <c r="G33" s="202">
        <f t="shared" si="1"/>
        <v>0.68090070631530386</v>
      </c>
      <c r="H33" s="203"/>
      <c r="I33" s="143" t="s">
        <v>53</v>
      </c>
      <c r="J33" s="22">
        <v>616997.24</v>
      </c>
      <c r="K33" s="202">
        <f t="shared" si="4"/>
        <v>2.0599837223831985</v>
      </c>
      <c r="L33" s="22"/>
      <c r="M33" s="22">
        <v>1138453.79</v>
      </c>
      <c r="N33" s="202">
        <f t="shared" si="5"/>
        <v>1.8451521598378626</v>
      </c>
      <c r="O33" s="2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37.5" customHeight="1" x14ac:dyDescent="0.25">
      <c r="A34" s="140" t="s">
        <v>35</v>
      </c>
      <c r="B34" s="237">
        <v>228276.91</v>
      </c>
      <c r="C34" s="237">
        <v>324328.24</v>
      </c>
      <c r="D34" s="202">
        <f t="shared" si="0"/>
        <v>1.4207667345768784</v>
      </c>
      <c r="E34" s="143">
        <v>336150.24</v>
      </c>
      <c r="F34" s="22">
        <v>336150.24</v>
      </c>
      <c r="G34" s="202">
        <f t="shared" si="1"/>
        <v>1.0364507265848943</v>
      </c>
      <c r="H34" s="203"/>
      <c r="I34" s="143" t="s">
        <v>53</v>
      </c>
      <c r="J34" s="22">
        <v>44399.62</v>
      </c>
      <c r="K34" s="202">
        <f t="shared" si="4"/>
        <v>0.13208266636965663</v>
      </c>
      <c r="L34" s="22"/>
      <c r="M34" s="22">
        <v>44399.62</v>
      </c>
      <c r="N34" s="202">
        <f t="shared" si="5"/>
        <v>1</v>
      </c>
      <c r="O34" s="22"/>
    </row>
    <row r="35" spans="1:44" ht="18.75" x14ac:dyDescent="0.25">
      <c r="A35" s="140" t="s">
        <v>36</v>
      </c>
      <c r="B35" s="237">
        <v>2702.38</v>
      </c>
      <c r="C35" s="237">
        <v>2775</v>
      </c>
      <c r="D35" s="202">
        <f t="shared" si="0"/>
        <v>1.0268726085894655</v>
      </c>
      <c r="E35" s="143">
        <v>2840</v>
      </c>
      <c r="F35" s="22">
        <v>2840</v>
      </c>
      <c r="G35" s="202">
        <f t="shared" si="1"/>
        <v>1.0234234234234234</v>
      </c>
      <c r="H35" s="203"/>
      <c r="I35" s="143" t="s">
        <v>53</v>
      </c>
      <c r="J35" s="22">
        <v>2750</v>
      </c>
      <c r="K35" s="202">
        <f t="shared" si="4"/>
        <v>0.96830985915492962</v>
      </c>
      <c r="L35" s="22"/>
      <c r="M35" s="22">
        <v>2750</v>
      </c>
      <c r="N35" s="202">
        <f t="shared" si="5"/>
        <v>1</v>
      </c>
      <c r="O35" s="22"/>
    </row>
    <row r="36" spans="1:44" ht="39.75" customHeight="1" x14ac:dyDescent="0.25">
      <c r="A36" s="140" t="s">
        <v>37</v>
      </c>
      <c r="B36" s="237">
        <f>'Осн. показатели проекта бюджета'!C48</f>
        <v>0</v>
      </c>
      <c r="C36" s="237">
        <f>'Осн. показатели проекта бюджета'!F48</f>
        <v>0</v>
      </c>
      <c r="D36" s="202" t="e">
        <f t="shared" si="0"/>
        <v>#DIV/0!</v>
      </c>
      <c r="E36" s="143"/>
      <c r="F36" s="22">
        <f>'Осн. показатели проекта бюджета'!H48</f>
        <v>0</v>
      </c>
      <c r="G36" s="202" t="e">
        <f t="shared" si="1"/>
        <v>#DIV/0!</v>
      </c>
      <c r="H36" s="203"/>
      <c r="I36" s="143" t="s">
        <v>53</v>
      </c>
      <c r="J36" s="22">
        <f>'Осн. показатели проекта бюджета'!K48</f>
        <v>0</v>
      </c>
      <c r="K36" s="202" t="e">
        <f t="shared" si="4"/>
        <v>#DIV/0!</v>
      </c>
      <c r="L36" s="22"/>
      <c r="M36" s="22">
        <f>'Осн. показатели проекта бюджета'!N48</f>
        <v>0</v>
      </c>
      <c r="N36" s="202" t="e">
        <f t="shared" si="5"/>
        <v>#DIV/0!</v>
      </c>
      <c r="O36" s="22"/>
    </row>
    <row r="37" spans="1:44" ht="18.75" x14ac:dyDescent="0.25">
      <c r="A37" s="140" t="s">
        <v>38</v>
      </c>
      <c r="B37" s="237"/>
      <c r="C37" s="237"/>
      <c r="D37" s="202" t="e">
        <f t="shared" si="0"/>
        <v>#DIV/0!</v>
      </c>
      <c r="E37" s="143">
        <v>5000</v>
      </c>
      <c r="F37" s="22">
        <v>5000</v>
      </c>
      <c r="G37" s="202" t="e">
        <f t="shared" si="1"/>
        <v>#DIV/0!</v>
      </c>
      <c r="H37" s="203"/>
      <c r="I37" s="143" t="s">
        <v>53</v>
      </c>
      <c r="J37" s="22">
        <v>5000</v>
      </c>
      <c r="K37" s="202">
        <f t="shared" si="4"/>
        <v>1</v>
      </c>
      <c r="L37" s="22"/>
      <c r="M37" s="22">
        <v>5000</v>
      </c>
      <c r="N37" s="202">
        <f t="shared" si="5"/>
        <v>1</v>
      </c>
      <c r="O37" s="22"/>
    </row>
    <row r="38" spans="1:44" s="9" customFormat="1" ht="24" customHeight="1" x14ac:dyDescent="0.25">
      <c r="A38" s="144" t="s">
        <v>39</v>
      </c>
      <c r="B38" s="238">
        <v>81211.350000000006</v>
      </c>
      <c r="C38" s="238">
        <v>36311.339999999997</v>
      </c>
      <c r="D38" s="202">
        <f t="shared" si="0"/>
        <v>0.44712149225446929</v>
      </c>
      <c r="E38" s="142">
        <v>165068.29999999999</v>
      </c>
      <c r="F38" s="21">
        <v>165068.29999999999</v>
      </c>
      <c r="G38" s="202">
        <f t="shared" si="1"/>
        <v>4.5459159590364884</v>
      </c>
      <c r="H38" s="171"/>
      <c r="I38" s="142" t="s">
        <v>53</v>
      </c>
      <c r="J38" s="21">
        <v>246697.84</v>
      </c>
      <c r="K38" s="202">
        <f t="shared" si="4"/>
        <v>1.4945197836289585</v>
      </c>
      <c r="L38" s="21"/>
      <c r="M38" s="21">
        <v>417606.37</v>
      </c>
      <c r="N38" s="202">
        <f t="shared" si="5"/>
        <v>1.6927848658910025</v>
      </c>
      <c r="O38" s="21"/>
    </row>
    <row r="39" spans="1:44" s="9" customFormat="1" ht="24" customHeight="1" x14ac:dyDescent="0.25">
      <c r="A39" s="144" t="s">
        <v>84</v>
      </c>
      <c r="B39" s="139">
        <f>B11-B10</f>
        <v>2831206.5079999994</v>
      </c>
      <c r="C39" s="139">
        <f t="shared" ref="C39" si="12">C11-C10</f>
        <v>3076417.376579999</v>
      </c>
      <c r="D39" s="202">
        <f t="shared" si="0"/>
        <v>1.0866100257565527</v>
      </c>
      <c r="E39" s="139" t="e">
        <f>E11-E10</f>
        <v>#VALUE!</v>
      </c>
      <c r="F39" s="139">
        <f>F11-F10</f>
        <v>3542560.9962600004</v>
      </c>
      <c r="G39" s="202">
        <f t="shared" si="1"/>
        <v>1.1515215793632674</v>
      </c>
      <c r="H39" s="139"/>
      <c r="I39" s="139" t="s">
        <v>53</v>
      </c>
      <c r="J39" s="139">
        <f>J11-J10</f>
        <v>3513919.9969099993</v>
      </c>
      <c r="K39" s="202">
        <f t="shared" si="4"/>
        <v>0.99191517114871464</v>
      </c>
      <c r="L39" s="139"/>
      <c r="M39" s="139">
        <f>M11-M10</f>
        <v>3631081.9957100004</v>
      </c>
      <c r="N39" s="202">
        <f t="shared" si="5"/>
        <v>1.0333422499382539</v>
      </c>
      <c r="O39" s="139"/>
    </row>
    <row r="40" spans="1:44" s="9" customFormat="1" ht="18.75" x14ac:dyDescent="0.25">
      <c r="A40" s="145" t="s">
        <v>40</v>
      </c>
      <c r="B40" s="139">
        <f t="shared" ref="B40:C40" si="13">B8-B11</f>
        <v>144771.00100000016</v>
      </c>
      <c r="C40" s="139">
        <f t="shared" si="13"/>
        <v>-50679.276579998434</v>
      </c>
      <c r="D40" s="202">
        <f t="shared" si="0"/>
        <v>-0.35006511131326901</v>
      </c>
      <c r="E40" s="139" t="e">
        <f>E8-E11</f>
        <v>#VALUE!</v>
      </c>
      <c r="F40" s="139">
        <f>F8-F11</f>
        <v>-99999.996260000393</v>
      </c>
      <c r="G40" s="202">
        <f t="shared" si="1"/>
        <v>1.9731930486842693</v>
      </c>
      <c r="H40" s="142"/>
      <c r="I40" s="142" t="s">
        <v>53</v>
      </c>
      <c r="J40" s="139">
        <f>J8-J11</f>
        <v>3.0899997800588608E-3</v>
      </c>
      <c r="K40" s="202">
        <f t="shared" si="4"/>
        <v>-3.0899998956248447E-8</v>
      </c>
      <c r="L40" s="139"/>
      <c r="M40" s="139">
        <f>M8-M11</f>
        <v>4.2899996042251587E-3</v>
      </c>
      <c r="N40" s="202">
        <f t="shared" si="5"/>
        <v>1.3883494853010765</v>
      </c>
      <c r="O40" s="139"/>
    </row>
    <row r="41" spans="1:44" ht="15" customHeight="1" x14ac:dyDescent="0.25">
      <c r="A41" s="146"/>
      <c r="B41" s="146"/>
      <c r="C41" s="146"/>
      <c r="D41" s="147"/>
      <c r="E41" s="147"/>
      <c r="F41" s="148"/>
      <c r="G41" s="148"/>
      <c r="H41" s="148"/>
      <c r="I41" s="147"/>
      <c r="J41" s="148"/>
      <c r="K41" s="148"/>
      <c r="L41" s="148"/>
      <c r="M41" s="149"/>
      <c r="N41" s="149"/>
      <c r="O41" s="149"/>
    </row>
    <row r="42" spans="1:44" ht="18.75" x14ac:dyDescent="0.25">
      <c r="A42" s="25" t="s">
        <v>74</v>
      </c>
      <c r="B42" s="25"/>
      <c r="C42" s="25"/>
      <c r="D42" s="26"/>
      <c r="E42" s="26"/>
      <c r="F42" s="27"/>
      <c r="G42" s="27"/>
      <c r="H42" s="27"/>
      <c r="I42" s="28"/>
      <c r="J42" s="29"/>
      <c r="K42" s="29"/>
      <c r="L42" s="29"/>
      <c r="M42" s="24"/>
      <c r="N42" s="24"/>
      <c r="O42" s="24"/>
    </row>
    <row r="43" spans="1:44" x14ac:dyDescent="0.25">
      <c r="A43" s="153"/>
      <c r="B43" s="153"/>
      <c r="C43" s="153"/>
      <c r="D43" s="150"/>
      <c r="E43" s="150"/>
      <c r="F43" s="151"/>
      <c r="G43" s="151"/>
      <c r="H43" s="151"/>
      <c r="I43" s="152"/>
      <c r="J43" s="150"/>
      <c r="K43" s="150"/>
      <c r="L43" s="150"/>
      <c r="M43" s="150"/>
      <c r="N43" s="150"/>
      <c r="O43" s="150"/>
    </row>
    <row r="44" spans="1:44" ht="15" customHeight="1" x14ac:dyDescent="0.3">
      <c r="A44" s="154" t="s">
        <v>99</v>
      </c>
      <c r="B44" s="154"/>
      <c r="C44" s="154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</row>
    <row r="45" spans="1:44" x14ac:dyDescent="0.25">
      <c r="A45" s="14"/>
      <c r="B45" s="14"/>
      <c r="C45" s="14"/>
    </row>
    <row r="46" spans="1:44" x14ac:dyDescent="0.25">
      <c r="F46" s="15"/>
      <c r="G46" s="15"/>
      <c r="H46" s="15"/>
      <c r="I46" s="13"/>
    </row>
  </sheetData>
  <mergeCells count="2">
    <mergeCell ref="I1:M1"/>
    <mergeCell ref="A4:O4"/>
  </mergeCells>
  <pageMargins left="0.70866141732283472" right="0.19685039370078741" top="0.59055118110236227" bottom="0.39370078740157483" header="0.31496062992125984" footer="0.31496062992125984"/>
  <pageSetup paperSize="9" scale="2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9"/>
  <sheetViews>
    <sheetView topLeftCell="A2" zoomScale="60" zoomScaleNormal="60" workbookViewId="0">
      <selection activeCell="T31" sqref="T31"/>
    </sheetView>
  </sheetViews>
  <sheetFormatPr defaultRowHeight="15" x14ac:dyDescent="0.25"/>
  <cols>
    <col min="2" max="2" width="55.28515625" customWidth="1"/>
    <col min="3" max="3" width="21.42578125" customWidth="1"/>
    <col min="4" max="4" width="24.7109375" customWidth="1"/>
    <col min="5" max="6" width="21.42578125" customWidth="1"/>
    <col min="7" max="7" width="24.28515625" customWidth="1"/>
    <col min="8" max="8" width="21.42578125" customWidth="1"/>
    <col min="9" max="9" width="25" customWidth="1"/>
    <col min="10" max="10" width="24.7109375" customWidth="1"/>
    <col min="11" max="11" width="21.42578125" customWidth="1"/>
    <col min="12" max="12" width="26.140625" customWidth="1"/>
    <col min="13" max="13" width="24.5703125" customWidth="1"/>
    <col min="14" max="14" width="21.42578125" customWidth="1"/>
    <col min="15" max="15" width="25" customWidth="1"/>
    <col min="16" max="16" width="29.28515625" customWidth="1"/>
  </cols>
  <sheetData>
    <row r="1" spans="1:16" ht="18.75" x14ac:dyDescent="0.3">
      <c r="A1" s="173"/>
      <c r="B1" s="46"/>
      <c r="C1" s="46"/>
      <c r="D1" s="46"/>
      <c r="E1" s="46"/>
      <c r="F1" s="46"/>
      <c r="G1" s="46"/>
      <c r="H1" s="46"/>
      <c r="I1" s="46"/>
      <c r="J1" s="46"/>
      <c r="K1" s="47"/>
      <c r="L1" s="48"/>
      <c r="M1" s="48"/>
      <c r="N1" s="245"/>
      <c r="O1" s="245"/>
      <c r="P1" s="245"/>
    </row>
    <row r="2" spans="1:16" ht="18.75" x14ac:dyDescent="0.3">
      <c r="A2" s="173"/>
      <c r="B2" s="46"/>
      <c r="C2" s="46"/>
      <c r="D2" s="46"/>
      <c r="E2" s="46"/>
      <c r="F2" s="46"/>
      <c r="G2" s="46"/>
      <c r="H2" s="46"/>
      <c r="I2" s="46"/>
      <c r="J2" s="46"/>
      <c r="K2" s="46"/>
      <c r="L2" s="222"/>
      <c r="M2" s="222"/>
      <c r="N2" s="46"/>
      <c r="O2" s="46"/>
      <c r="P2" s="50" t="s">
        <v>263</v>
      </c>
    </row>
    <row r="3" spans="1:16" ht="25.5" x14ac:dyDescent="0.25">
      <c r="A3" s="173"/>
      <c r="B3" s="244" t="s">
        <v>282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ht="27" x14ac:dyDescent="0.25">
      <c r="A4" s="174"/>
      <c r="B4" s="51"/>
      <c r="C4" s="51"/>
      <c r="D4" s="51"/>
      <c r="E4" s="51"/>
      <c r="F4" s="52"/>
      <c r="G4" s="243"/>
      <c r="H4" s="243"/>
      <c r="I4" s="51"/>
      <c r="J4" s="51"/>
      <c r="K4" s="51"/>
      <c r="L4" s="51"/>
      <c r="M4" s="51"/>
      <c r="N4" s="51"/>
      <c r="O4" s="51"/>
      <c r="P4" s="46"/>
    </row>
    <row r="5" spans="1:16" ht="18.75" x14ac:dyDescent="0.3">
      <c r="A5" s="173"/>
      <c r="B5" s="46"/>
      <c r="C5" s="46"/>
      <c r="D5" s="46"/>
      <c r="E5" s="46"/>
      <c r="F5" s="46"/>
      <c r="G5" s="46"/>
      <c r="H5" s="46"/>
      <c r="I5" s="46"/>
      <c r="J5" s="46"/>
      <c r="K5" s="53"/>
      <c r="L5" s="53"/>
      <c r="M5" s="53"/>
      <c r="N5" s="53"/>
      <c r="O5" s="53"/>
      <c r="P5" s="54" t="s">
        <v>56</v>
      </c>
    </row>
    <row r="6" spans="1:16" ht="131.25" x14ac:dyDescent="0.25">
      <c r="A6" s="175"/>
      <c r="B6" s="157" t="s">
        <v>57</v>
      </c>
      <c r="C6" s="159" t="s">
        <v>213</v>
      </c>
      <c r="D6" s="159" t="s">
        <v>125</v>
      </c>
      <c r="E6" s="159" t="s">
        <v>126</v>
      </c>
      <c r="F6" s="159" t="s">
        <v>127</v>
      </c>
      <c r="G6" s="161" t="s">
        <v>128</v>
      </c>
      <c r="H6" s="160" t="s">
        <v>275</v>
      </c>
      <c r="I6" s="157" t="s">
        <v>226</v>
      </c>
      <c r="J6" s="156" t="s">
        <v>225</v>
      </c>
      <c r="K6" s="160" t="s">
        <v>276</v>
      </c>
      <c r="L6" s="157" t="s">
        <v>227</v>
      </c>
      <c r="M6" s="156" t="s">
        <v>228</v>
      </c>
      <c r="N6" s="160" t="s">
        <v>277</v>
      </c>
      <c r="O6" s="157" t="s">
        <v>229</v>
      </c>
      <c r="P6" s="156" t="s">
        <v>230</v>
      </c>
    </row>
    <row r="7" spans="1:16" ht="18.75" x14ac:dyDescent="0.25">
      <c r="A7" s="17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</row>
    <row r="8" spans="1:16" ht="37.5" x14ac:dyDescent="0.3">
      <c r="A8" s="177">
        <v>1</v>
      </c>
      <c r="B8" s="57" t="s">
        <v>83</v>
      </c>
      <c r="C8" s="58">
        <f>C9+C22</f>
        <v>2975977.5089999996</v>
      </c>
      <c r="D8" s="58">
        <f t="shared" ref="D8:N8" si="0">D9+D22</f>
        <v>2761665</v>
      </c>
      <c r="E8" s="58">
        <f t="shared" si="0"/>
        <v>3273575.2609999999</v>
      </c>
      <c r="F8" s="58">
        <f t="shared" si="0"/>
        <v>3025738.0999999996</v>
      </c>
      <c r="G8" s="230">
        <f>F8/C8</f>
        <v>1.0167207550626687</v>
      </c>
      <c r="H8" s="58">
        <f t="shared" si="0"/>
        <v>3442561</v>
      </c>
      <c r="I8" s="229">
        <f>H8/F8</f>
        <v>1.1377590809991125</v>
      </c>
      <c r="J8" s="58"/>
      <c r="K8" s="58">
        <f t="shared" si="0"/>
        <v>3513920</v>
      </c>
      <c r="L8" s="229">
        <f>K8/H8</f>
        <v>1.0207284634898264</v>
      </c>
      <c r="M8" s="58"/>
      <c r="N8" s="58">
        <f t="shared" si="0"/>
        <v>3631082</v>
      </c>
      <c r="O8" s="229">
        <f>N8/K8</f>
        <v>1.0333422502504326</v>
      </c>
      <c r="P8" s="36"/>
    </row>
    <row r="9" spans="1:16" ht="18.75" x14ac:dyDescent="0.3">
      <c r="A9" s="178" t="s">
        <v>137</v>
      </c>
      <c r="B9" s="165" t="s">
        <v>76</v>
      </c>
      <c r="C9" s="58">
        <f>C10+C11+C12+C13+C14+C15+C16+C17+C18+C19+C20+C21</f>
        <v>1811789.6389999997</v>
      </c>
      <c r="D9" s="58">
        <f t="shared" ref="D9:N9" si="1">D10+D11+D12+D13+D14+D15+D16+D17+D18+D19+D20+D21</f>
        <v>2214337</v>
      </c>
      <c r="E9" s="58">
        <f t="shared" si="1"/>
        <v>2243723.06</v>
      </c>
      <c r="F9" s="58">
        <f t="shared" si="1"/>
        <v>2337239.2999999998</v>
      </c>
      <c r="G9" s="230">
        <f t="shared" ref="G9:G29" si="2">F9/C9</f>
        <v>1.2900169256349303</v>
      </c>
      <c r="H9" s="58">
        <f t="shared" si="1"/>
        <v>2864550</v>
      </c>
      <c r="I9" s="229">
        <f t="shared" ref="I9:I29" si="3">H9/F9</f>
        <v>1.225612627684294</v>
      </c>
      <c r="J9" s="58"/>
      <c r="K9" s="58">
        <f t="shared" si="1"/>
        <v>2951734</v>
      </c>
      <c r="L9" s="229">
        <f t="shared" ref="L9:L29" si="4">K9/H9</f>
        <v>1.0304354959766804</v>
      </c>
      <c r="M9" s="58"/>
      <c r="N9" s="58">
        <f t="shared" si="1"/>
        <v>3068596</v>
      </c>
      <c r="O9" s="229">
        <f t="shared" ref="O9:O29" si="5">N9/K9</f>
        <v>1.0395909658526141</v>
      </c>
      <c r="P9" s="36"/>
    </row>
    <row r="10" spans="1:16" ht="18.75" x14ac:dyDescent="0.3">
      <c r="A10" s="179" t="s">
        <v>139</v>
      </c>
      <c r="B10" s="166" t="s">
        <v>265</v>
      </c>
      <c r="C10" s="69">
        <v>913088.02599999995</v>
      </c>
      <c r="D10" s="69">
        <f>'Осн. показатели проекта бюджета'!D10</f>
        <v>1023874</v>
      </c>
      <c r="E10" s="69">
        <f>'Осн. показатели проекта бюджета'!E10</f>
        <v>1023874</v>
      </c>
      <c r="F10" s="69">
        <f>'Осн. показатели проекта бюджета'!F10</f>
        <v>1149232</v>
      </c>
      <c r="G10" s="230">
        <f t="shared" si="2"/>
        <v>1.2586212580560114</v>
      </c>
      <c r="H10" s="59">
        <v>1533634</v>
      </c>
      <c r="I10" s="229">
        <f t="shared" si="3"/>
        <v>1.3344859871636015</v>
      </c>
      <c r="J10" s="167" t="s">
        <v>283</v>
      </c>
      <c r="K10" s="59">
        <v>1475953</v>
      </c>
      <c r="L10" s="229">
        <f t="shared" si="4"/>
        <v>0.96238933148326133</v>
      </c>
      <c r="M10" s="167"/>
      <c r="N10" s="59">
        <v>1458367</v>
      </c>
      <c r="O10" s="229">
        <f t="shared" si="5"/>
        <v>0.98808498644604537</v>
      </c>
      <c r="P10" s="168"/>
    </row>
    <row r="11" spans="1:16" ht="18.75" x14ac:dyDescent="0.3">
      <c r="A11" s="179" t="s">
        <v>144</v>
      </c>
      <c r="B11" s="166" t="s">
        <v>2</v>
      </c>
      <c r="C11" s="69">
        <v>17109.344000000001</v>
      </c>
      <c r="D11" s="69">
        <v>15789</v>
      </c>
      <c r="E11" s="69">
        <v>17169.060000000001</v>
      </c>
      <c r="F11" s="69">
        <v>18328.3</v>
      </c>
      <c r="G11" s="230">
        <f t="shared" si="2"/>
        <v>1.0712450459818914</v>
      </c>
      <c r="H11" s="59">
        <v>17609</v>
      </c>
      <c r="I11" s="229">
        <f t="shared" si="3"/>
        <v>0.96075467992121477</v>
      </c>
      <c r="J11" s="167"/>
      <c r="K11" s="59">
        <v>18213</v>
      </c>
      <c r="L11" s="229">
        <f t="shared" si="4"/>
        <v>1.0343006417173037</v>
      </c>
      <c r="M11" s="167"/>
      <c r="N11" s="59">
        <v>18678</v>
      </c>
      <c r="O11" s="229">
        <f t="shared" si="5"/>
        <v>1.0255312139680448</v>
      </c>
      <c r="P11" s="168"/>
    </row>
    <row r="12" spans="1:16" ht="18.75" x14ac:dyDescent="0.3">
      <c r="A12" s="179" t="s">
        <v>145</v>
      </c>
      <c r="B12" s="166" t="s">
        <v>3</v>
      </c>
      <c r="C12" s="69">
        <v>472136.88799999998</v>
      </c>
      <c r="D12" s="69">
        <v>677649</v>
      </c>
      <c r="E12" s="69">
        <v>677649</v>
      </c>
      <c r="F12" s="69">
        <v>680000</v>
      </c>
      <c r="G12" s="230">
        <f t="shared" si="2"/>
        <v>1.4402602662133022</v>
      </c>
      <c r="H12" s="59">
        <v>791746</v>
      </c>
      <c r="I12" s="229">
        <f t="shared" si="3"/>
        <v>1.1643323529411764</v>
      </c>
      <c r="J12" s="167" t="s">
        <v>284</v>
      </c>
      <c r="K12" s="59">
        <v>880336</v>
      </c>
      <c r="L12" s="229">
        <f t="shared" si="4"/>
        <v>1.1118919451440235</v>
      </c>
      <c r="M12" s="167" t="s">
        <v>289</v>
      </c>
      <c r="N12" s="59">
        <v>975968</v>
      </c>
      <c r="O12" s="229">
        <f t="shared" si="5"/>
        <v>1.108631249886407</v>
      </c>
      <c r="P12" s="167" t="s">
        <v>289</v>
      </c>
    </row>
    <row r="13" spans="1:16" ht="18.75" x14ac:dyDescent="0.3">
      <c r="A13" s="179" t="s">
        <v>146</v>
      </c>
      <c r="B13" s="166" t="s">
        <v>4</v>
      </c>
      <c r="C13" s="69">
        <v>-190.863</v>
      </c>
      <c r="D13" s="69"/>
      <c r="E13" s="69"/>
      <c r="F13" s="69">
        <v>240</v>
      </c>
      <c r="G13" s="230">
        <f t="shared" si="2"/>
        <v>-1.2574464406406689</v>
      </c>
      <c r="H13" s="59">
        <v>0</v>
      </c>
      <c r="I13" s="229">
        <f t="shared" si="3"/>
        <v>0</v>
      </c>
      <c r="J13" s="167"/>
      <c r="K13" s="59">
        <v>0</v>
      </c>
      <c r="L13" s="229" t="s">
        <v>278</v>
      </c>
      <c r="M13" s="167"/>
      <c r="N13" s="59">
        <v>0</v>
      </c>
      <c r="O13" s="229" t="s">
        <v>278</v>
      </c>
      <c r="P13" s="168"/>
    </row>
    <row r="14" spans="1:16" ht="18.75" x14ac:dyDescent="0.3">
      <c r="A14" s="179" t="s">
        <v>147</v>
      </c>
      <c r="B14" s="166" t="s">
        <v>5</v>
      </c>
      <c r="C14" s="69">
        <v>266.096</v>
      </c>
      <c r="D14" s="69">
        <v>250</v>
      </c>
      <c r="E14" s="69">
        <v>250</v>
      </c>
      <c r="F14" s="69">
        <v>275</v>
      </c>
      <c r="G14" s="230">
        <f t="shared" si="2"/>
        <v>1.0334616078407792</v>
      </c>
      <c r="H14" s="59">
        <v>280</v>
      </c>
      <c r="I14" s="229">
        <f t="shared" si="3"/>
        <v>1.0181818181818181</v>
      </c>
      <c r="J14" s="167"/>
      <c r="K14" s="59">
        <v>280</v>
      </c>
      <c r="L14" s="229">
        <f t="shared" si="4"/>
        <v>1</v>
      </c>
      <c r="M14" s="167"/>
      <c r="N14" s="59">
        <v>280</v>
      </c>
      <c r="O14" s="229">
        <f t="shared" si="5"/>
        <v>1</v>
      </c>
      <c r="P14" s="168"/>
    </row>
    <row r="15" spans="1:16" ht="37.5" x14ac:dyDescent="0.3">
      <c r="A15" s="179" t="s">
        <v>148</v>
      </c>
      <c r="B15" s="166" t="s">
        <v>58</v>
      </c>
      <c r="C15" s="69">
        <v>29993.149000000001</v>
      </c>
      <c r="D15" s="69">
        <v>75042</v>
      </c>
      <c r="E15" s="69">
        <v>75042</v>
      </c>
      <c r="F15" s="69">
        <v>75000</v>
      </c>
      <c r="G15" s="230">
        <f t="shared" si="2"/>
        <v>2.5005710470747835</v>
      </c>
      <c r="H15" s="59">
        <v>80000</v>
      </c>
      <c r="I15" s="229">
        <f t="shared" si="3"/>
        <v>1.0666666666666667</v>
      </c>
      <c r="J15" s="167"/>
      <c r="K15" s="59">
        <v>87200</v>
      </c>
      <c r="L15" s="229">
        <f t="shared" si="4"/>
        <v>1.0900000000000001</v>
      </c>
      <c r="M15" s="167"/>
      <c r="N15" s="59">
        <v>94700</v>
      </c>
      <c r="O15" s="229">
        <f t="shared" si="5"/>
        <v>1.0860091743119267</v>
      </c>
      <c r="P15" s="168"/>
    </row>
    <row r="16" spans="1:16" ht="18.75" x14ac:dyDescent="0.3">
      <c r="A16" s="179" t="s">
        <v>149</v>
      </c>
      <c r="B16" s="166" t="s">
        <v>6</v>
      </c>
      <c r="C16" s="69">
        <v>184313.307</v>
      </c>
      <c r="D16" s="69">
        <v>175500</v>
      </c>
      <c r="E16" s="69">
        <v>203506</v>
      </c>
      <c r="F16" s="69">
        <v>203500</v>
      </c>
      <c r="G16" s="230">
        <f t="shared" si="2"/>
        <v>1.1040982515711684</v>
      </c>
      <c r="H16" s="59">
        <v>223850</v>
      </c>
      <c r="I16" s="229">
        <f t="shared" si="3"/>
        <v>1.1000000000000001</v>
      </c>
      <c r="J16" s="167"/>
      <c r="K16" s="59">
        <v>246235</v>
      </c>
      <c r="L16" s="229">
        <f t="shared" si="4"/>
        <v>1.1000000000000001</v>
      </c>
      <c r="M16" s="167"/>
      <c r="N16" s="59">
        <v>258546</v>
      </c>
      <c r="O16" s="229">
        <f t="shared" si="5"/>
        <v>1.0499969541291856</v>
      </c>
      <c r="P16" s="168"/>
    </row>
    <row r="17" spans="1:16" ht="18.75" x14ac:dyDescent="0.3">
      <c r="A17" s="179" t="s">
        <v>150</v>
      </c>
      <c r="B17" s="166" t="s">
        <v>7</v>
      </c>
      <c r="C17" s="69">
        <v>20357.887999999999</v>
      </c>
      <c r="D17" s="69">
        <v>26603</v>
      </c>
      <c r="E17" s="69">
        <v>26603</v>
      </c>
      <c r="F17" s="69">
        <v>22000</v>
      </c>
      <c r="G17" s="230">
        <f t="shared" si="2"/>
        <v>1.0806621983577078</v>
      </c>
      <c r="H17" s="59">
        <v>20437</v>
      </c>
      <c r="I17" s="229">
        <f t="shared" si="3"/>
        <v>0.92895454545454548</v>
      </c>
      <c r="J17" s="167"/>
      <c r="K17" s="59">
        <v>19931</v>
      </c>
      <c r="L17" s="229">
        <f t="shared" si="4"/>
        <v>0.97524098448891716</v>
      </c>
      <c r="M17" s="167"/>
      <c r="N17" s="59">
        <v>19523</v>
      </c>
      <c r="O17" s="229">
        <f t="shared" si="5"/>
        <v>0.97952937634840198</v>
      </c>
      <c r="P17" s="168"/>
    </row>
    <row r="18" spans="1:16" ht="18.75" x14ac:dyDescent="0.3">
      <c r="A18" s="179" t="s">
        <v>151</v>
      </c>
      <c r="B18" s="166" t="s">
        <v>8</v>
      </c>
      <c r="C18" s="69">
        <v>122779.23</v>
      </c>
      <c r="D18" s="69">
        <v>160001</v>
      </c>
      <c r="E18" s="69">
        <v>160001</v>
      </c>
      <c r="F18" s="69">
        <v>123114</v>
      </c>
      <c r="G18" s="230">
        <f t="shared" si="2"/>
        <v>1.0027266012337754</v>
      </c>
      <c r="H18" s="59">
        <v>124914</v>
      </c>
      <c r="I18" s="229">
        <f t="shared" si="3"/>
        <v>1.0146205955455918</v>
      </c>
      <c r="J18" s="167"/>
      <c r="K18" s="59">
        <v>125766</v>
      </c>
      <c r="L18" s="229">
        <f t="shared" si="4"/>
        <v>1.006820692636534</v>
      </c>
      <c r="M18" s="167"/>
      <c r="N18" s="59">
        <v>126634</v>
      </c>
      <c r="O18" s="229">
        <f t="shared" si="5"/>
        <v>1.0069017063435268</v>
      </c>
      <c r="P18" s="168"/>
    </row>
    <row r="19" spans="1:16" ht="18.75" x14ac:dyDescent="0.3">
      <c r="A19" s="179" t="s">
        <v>152</v>
      </c>
      <c r="B19" s="166" t="s">
        <v>9</v>
      </c>
      <c r="C19" s="69">
        <v>559.74099999999999</v>
      </c>
      <c r="D19" s="69">
        <v>3037</v>
      </c>
      <c r="E19" s="69">
        <v>3037</v>
      </c>
      <c r="F19" s="69">
        <v>590</v>
      </c>
      <c r="G19" s="230">
        <f t="shared" si="2"/>
        <v>1.0540589308269361</v>
      </c>
      <c r="H19" s="59">
        <v>680</v>
      </c>
      <c r="I19" s="229">
        <f t="shared" si="3"/>
        <v>1.152542372881356</v>
      </c>
      <c r="J19" s="167" t="s">
        <v>285</v>
      </c>
      <c r="K19" s="59">
        <v>720</v>
      </c>
      <c r="L19" s="229">
        <f t="shared" si="4"/>
        <v>1.0588235294117647</v>
      </c>
      <c r="M19" s="167"/>
      <c r="N19" s="59">
        <v>800</v>
      </c>
      <c r="O19" s="229">
        <f t="shared" si="5"/>
        <v>1.1111111111111112</v>
      </c>
      <c r="P19" s="167" t="s">
        <v>285</v>
      </c>
    </row>
    <row r="20" spans="1:16" ht="18.75" x14ac:dyDescent="0.3">
      <c r="A20" s="179" t="s">
        <v>153</v>
      </c>
      <c r="B20" s="166" t="s">
        <v>59</v>
      </c>
      <c r="C20" s="69">
        <v>51375.504999999997</v>
      </c>
      <c r="D20" s="69">
        <v>56592</v>
      </c>
      <c r="E20" s="69">
        <v>56592</v>
      </c>
      <c r="F20" s="69">
        <v>64960</v>
      </c>
      <c r="G20" s="230">
        <f t="shared" si="2"/>
        <v>1.2644157950369539</v>
      </c>
      <c r="H20" s="59">
        <v>71400</v>
      </c>
      <c r="I20" s="229">
        <f t="shared" si="3"/>
        <v>1.0991379310344827</v>
      </c>
      <c r="J20" s="167"/>
      <c r="K20" s="59">
        <v>97100</v>
      </c>
      <c r="L20" s="229">
        <f t="shared" si="4"/>
        <v>1.3599439775910365</v>
      </c>
      <c r="M20" s="167" t="s">
        <v>290</v>
      </c>
      <c r="N20" s="59">
        <v>115100</v>
      </c>
      <c r="O20" s="229">
        <f t="shared" si="5"/>
        <v>1.1853759011328526</v>
      </c>
      <c r="P20" s="167" t="s">
        <v>290</v>
      </c>
    </row>
    <row r="21" spans="1:16" ht="18.75" x14ac:dyDescent="0.3">
      <c r="A21" s="179" t="s">
        <v>154</v>
      </c>
      <c r="B21" s="166" t="s">
        <v>155</v>
      </c>
      <c r="C21" s="69">
        <v>1.3280000000000001</v>
      </c>
      <c r="D21" s="69">
        <v>0</v>
      </c>
      <c r="E21" s="69">
        <v>0</v>
      </c>
      <c r="F21" s="69">
        <v>0</v>
      </c>
      <c r="G21" s="230">
        <f t="shared" si="2"/>
        <v>0</v>
      </c>
      <c r="H21" s="59">
        <v>0</v>
      </c>
      <c r="I21" s="229" t="s">
        <v>278</v>
      </c>
      <c r="J21" s="167"/>
      <c r="K21" s="59">
        <v>0</v>
      </c>
      <c r="L21" s="229" t="s">
        <v>278</v>
      </c>
      <c r="M21" s="167"/>
      <c r="N21" s="59">
        <v>0</v>
      </c>
      <c r="O21" s="229" t="s">
        <v>278</v>
      </c>
      <c r="P21" s="168"/>
    </row>
    <row r="22" spans="1:16" ht="18.75" x14ac:dyDescent="0.3">
      <c r="A22" s="178" t="s">
        <v>138</v>
      </c>
      <c r="B22" s="165" t="s">
        <v>77</v>
      </c>
      <c r="C22" s="58">
        <f>C23+C24+C25+C26+C27+C28+C29</f>
        <v>1164187.8700000001</v>
      </c>
      <c r="D22" s="58">
        <f t="shared" ref="D22:N22" si="6">D23+D24+D25+D26+D27+D28+D29</f>
        <v>547328</v>
      </c>
      <c r="E22" s="58">
        <f t="shared" si="6"/>
        <v>1029852.201</v>
      </c>
      <c r="F22" s="58">
        <f t="shared" si="6"/>
        <v>688498.8</v>
      </c>
      <c r="G22" s="230">
        <f t="shared" si="2"/>
        <v>0.59139836253404698</v>
      </c>
      <c r="H22" s="58">
        <f t="shared" si="6"/>
        <v>578011</v>
      </c>
      <c r="I22" s="229">
        <f t="shared" si="3"/>
        <v>0.83952361282256405</v>
      </c>
      <c r="J22" s="58"/>
      <c r="K22" s="58">
        <f t="shared" si="6"/>
        <v>562186</v>
      </c>
      <c r="L22" s="229">
        <f t="shared" si="4"/>
        <v>0.97262162830811183</v>
      </c>
      <c r="M22" s="58"/>
      <c r="N22" s="58">
        <f t="shared" si="6"/>
        <v>562486</v>
      </c>
      <c r="O22" s="229">
        <f t="shared" si="5"/>
        <v>1.0005336312181379</v>
      </c>
      <c r="P22" s="36"/>
    </row>
    <row r="23" spans="1:16" ht="56.25" x14ac:dyDescent="0.3">
      <c r="A23" s="179" t="s">
        <v>156</v>
      </c>
      <c r="B23" s="166" t="s">
        <v>60</v>
      </c>
      <c r="C23" s="69">
        <v>544526.46200000006</v>
      </c>
      <c r="D23" s="69">
        <v>462920</v>
      </c>
      <c r="E23" s="69">
        <v>533777</v>
      </c>
      <c r="F23" s="69">
        <v>534056</v>
      </c>
      <c r="G23" s="230">
        <f t="shared" si="2"/>
        <v>0.98077143586090765</v>
      </c>
      <c r="H23" s="59">
        <v>503330</v>
      </c>
      <c r="I23" s="229">
        <f t="shared" si="3"/>
        <v>0.94246670761118689</v>
      </c>
      <c r="J23" s="167"/>
      <c r="K23" s="59">
        <v>503305</v>
      </c>
      <c r="L23" s="229">
        <f t="shared" si="4"/>
        <v>0.99995033079689266</v>
      </c>
      <c r="M23" s="167"/>
      <c r="N23" s="59">
        <v>503505</v>
      </c>
      <c r="O23" s="229">
        <f t="shared" si="5"/>
        <v>1.0003973733620766</v>
      </c>
      <c r="P23" s="168"/>
    </row>
    <row r="24" spans="1:16" ht="37.5" x14ac:dyDescent="0.3">
      <c r="A24" s="179" t="s">
        <v>157</v>
      </c>
      <c r="B24" s="166" t="s">
        <v>61</v>
      </c>
      <c r="C24" s="69">
        <v>4352.5290000000005</v>
      </c>
      <c r="D24" s="69">
        <v>4871</v>
      </c>
      <c r="E24" s="69">
        <v>4871</v>
      </c>
      <c r="F24" s="69">
        <v>4878</v>
      </c>
      <c r="G24" s="230">
        <f t="shared" si="2"/>
        <v>1.1207277424228534</v>
      </c>
      <c r="H24" s="59">
        <v>3512</v>
      </c>
      <c r="I24" s="229">
        <f t="shared" si="3"/>
        <v>0.71996719967199674</v>
      </c>
      <c r="J24" s="167" t="s">
        <v>286</v>
      </c>
      <c r="K24" s="59">
        <v>3512</v>
      </c>
      <c r="L24" s="229">
        <f t="shared" si="4"/>
        <v>1</v>
      </c>
      <c r="M24" s="167"/>
      <c r="N24" s="59">
        <v>3512</v>
      </c>
      <c r="O24" s="229">
        <f t="shared" si="5"/>
        <v>1</v>
      </c>
      <c r="P24" s="168"/>
    </row>
    <row r="25" spans="1:16" ht="37.5" x14ac:dyDescent="0.3">
      <c r="A25" s="179" t="s">
        <v>158</v>
      </c>
      <c r="B25" s="166" t="s">
        <v>62</v>
      </c>
      <c r="C25" s="69">
        <v>6249.9269999999997</v>
      </c>
      <c r="D25" s="69">
        <v>1000</v>
      </c>
      <c r="E25" s="69">
        <v>1000</v>
      </c>
      <c r="F25" s="69">
        <v>3000</v>
      </c>
      <c r="G25" s="230">
        <f t="shared" si="2"/>
        <v>0.48000560646548351</v>
      </c>
      <c r="H25" s="59">
        <v>1300</v>
      </c>
      <c r="I25" s="229">
        <f t="shared" si="3"/>
        <v>0.43333333333333335</v>
      </c>
      <c r="J25" s="167" t="s">
        <v>287</v>
      </c>
      <c r="K25" s="59">
        <v>1400</v>
      </c>
      <c r="L25" s="229">
        <f t="shared" si="4"/>
        <v>1.0769230769230769</v>
      </c>
      <c r="M25" s="167"/>
      <c r="N25" s="59">
        <v>1500</v>
      </c>
      <c r="O25" s="229">
        <f t="shared" si="5"/>
        <v>1.0714285714285714</v>
      </c>
      <c r="P25" s="168"/>
    </row>
    <row r="26" spans="1:16" ht="37.5" x14ac:dyDescent="0.3">
      <c r="A26" s="179" t="s">
        <v>159</v>
      </c>
      <c r="B26" s="166" t="s">
        <v>63</v>
      </c>
      <c r="C26" s="69">
        <v>586743.55000000005</v>
      </c>
      <c r="D26" s="69">
        <v>71100</v>
      </c>
      <c r="E26" s="69">
        <v>477767.201</v>
      </c>
      <c r="F26" s="69">
        <v>132003.20000000001</v>
      </c>
      <c r="G26" s="230">
        <f t="shared" si="2"/>
        <v>0.22497597118877574</v>
      </c>
      <c r="H26" s="59">
        <v>59000</v>
      </c>
      <c r="I26" s="229">
        <f t="shared" si="3"/>
        <v>0.44695886160335502</v>
      </c>
      <c r="J26" s="167" t="s">
        <v>288</v>
      </c>
      <c r="K26" s="59">
        <v>43100</v>
      </c>
      <c r="L26" s="229">
        <f t="shared" si="4"/>
        <v>0.73050847457627122</v>
      </c>
      <c r="M26" s="167" t="s">
        <v>288</v>
      </c>
      <c r="N26" s="59">
        <v>43100</v>
      </c>
      <c r="O26" s="229">
        <f t="shared" si="5"/>
        <v>1</v>
      </c>
      <c r="P26" s="168"/>
    </row>
    <row r="27" spans="1:16" ht="18.75" x14ac:dyDescent="0.3">
      <c r="A27" s="179" t="s">
        <v>160</v>
      </c>
      <c r="B27" s="166" t="s">
        <v>64</v>
      </c>
      <c r="C27" s="69"/>
      <c r="D27" s="69">
        <v>0</v>
      </c>
      <c r="E27" s="69">
        <v>0</v>
      </c>
      <c r="F27" s="69">
        <v>0</v>
      </c>
      <c r="G27" s="230" t="s">
        <v>278</v>
      </c>
      <c r="H27" s="59">
        <v>0</v>
      </c>
      <c r="I27" s="229" t="s">
        <v>278</v>
      </c>
      <c r="J27" s="167"/>
      <c r="K27" s="59">
        <v>0</v>
      </c>
      <c r="L27" s="229" t="s">
        <v>278</v>
      </c>
      <c r="M27" s="167"/>
      <c r="N27" s="59">
        <v>0</v>
      </c>
      <c r="O27" s="229" t="s">
        <v>278</v>
      </c>
      <c r="P27" s="168"/>
    </row>
    <row r="28" spans="1:16" ht="18.75" x14ac:dyDescent="0.3">
      <c r="A28" s="179" t="s">
        <v>161</v>
      </c>
      <c r="B28" s="166" t="s">
        <v>65</v>
      </c>
      <c r="C28" s="69">
        <v>19516.645</v>
      </c>
      <c r="D28" s="69">
        <v>7437</v>
      </c>
      <c r="E28" s="69">
        <v>12437</v>
      </c>
      <c r="F28" s="69">
        <v>10429.299999999999</v>
      </c>
      <c r="G28" s="230">
        <f t="shared" si="2"/>
        <v>0.53437975635668933</v>
      </c>
      <c r="H28" s="59">
        <v>10869</v>
      </c>
      <c r="I28" s="229">
        <f t="shared" si="3"/>
        <v>1.0421600682692032</v>
      </c>
      <c r="J28" s="167"/>
      <c r="K28" s="59">
        <v>10869</v>
      </c>
      <c r="L28" s="229">
        <f t="shared" si="4"/>
        <v>1</v>
      </c>
      <c r="M28" s="167"/>
      <c r="N28" s="59">
        <v>10869</v>
      </c>
      <c r="O28" s="229">
        <f t="shared" si="5"/>
        <v>1</v>
      </c>
      <c r="P28" s="168"/>
    </row>
    <row r="29" spans="1:16" ht="18.75" x14ac:dyDescent="0.3">
      <c r="A29" s="179" t="s">
        <v>162</v>
      </c>
      <c r="B29" s="166" t="s">
        <v>66</v>
      </c>
      <c r="C29" s="69">
        <v>2798.7570000000001</v>
      </c>
      <c r="D29" s="69">
        <v>0</v>
      </c>
      <c r="E29" s="69">
        <v>0</v>
      </c>
      <c r="F29" s="69">
        <v>4132.3</v>
      </c>
      <c r="G29" s="230">
        <f t="shared" si="2"/>
        <v>1.4764768788430007</v>
      </c>
      <c r="H29" s="59">
        <v>0</v>
      </c>
      <c r="I29" s="229">
        <f t="shared" si="3"/>
        <v>0</v>
      </c>
      <c r="J29" s="167"/>
      <c r="K29" s="59">
        <v>0</v>
      </c>
      <c r="L29" s="229" t="e">
        <f t="shared" si="4"/>
        <v>#DIV/0!</v>
      </c>
      <c r="M29" s="167"/>
      <c r="N29" s="59">
        <v>0</v>
      </c>
      <c r="O29" s="229" t="e">
        <f t="shared" si="5"/>
        <v>#DIV/0!</v>
      </c>
      <c r="P29" s="168"/>
    </row>
  </sheetData>
  <mergeCells count="3">
    <mergeCell ref="N1:P1"/>
    <mergeCell ref="B3:P3"/>
    <mergeCell ref="G4:H4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>
    <pageSetUpPr fitToPage="1"/>
  </sheetPr>
  <dimension ref="A1:G59"/>
  <sheetViews>
    <sheetView zoomScale="60" zoomScaleNormal="60" workbookViewId="0">
      <pane ySplit="8" topLeftCell="A9" activePane="bottomLeft" state="frozen"/>
      <selection pane="bottomLeft" activeCell="B49" sqref="B49"/>
    </sheetView>
  </sheetViews>
  <sheetFormatPr defaultRowHeight="18.75" x14ac:dyDescent="0.3"/>
  <cols>
    <col min="1" max="1" width="99.140625" style="88" customWidth="1"/>
    <col min="2" max="2" width="28" style="88" customWidth="1"/>
    <col min="3" max="3" width="30.140625" style="88" customWidth="1"/>
    <col min="4" max="4" width="28.7109375" style="88" customWidth="1"/>
    <col min="5" max="5" width="26.42578125" style="88" customWidth="1"/>
    <col min="6" max="6" width="28.28515625" style="88" customWidth="1"/>
    <col min="7" max="7" width="12.140625" style="88" customWidth="1"/>
    <col min="8" max="8" width="31.7109375" style="88" customWidth="1"/>
    <col min="9" max="9" width="9.140625" style="88"/>
    <col min="10" max="10" width="22.5703125" style="88" bestFit="1" customWidth="1"/>
    <col min="11" max="16384" width="9.140625" style="88"/>
  </cols>
  <sheetData>
    <row r="1" spans="1:7" x14ac:dyDescent="0.3">
      <c r="F1" s="17" t="s">
        <v>260</v>
      </c>
    </row>
    <row r="2" spans="1:7" ht="25.5" x14ac:dyDescent="0.35">
      <c r="A2" s="247" t="s">
        <v>257</v>
      </c>
      <c r="B2" s="247"/>
      <c r="C2" s="247"/>
      <c r="D2" s="247"/>
      <c r="E2" s="247"/>
      <c r="F2" s="247"/>
    </row>
    <row r="3" spans="1:7" ht="42" customHeight="1" x14ac:dyDescent="0.35">
      <c r="A3" s="252"/>
      <c r="B3" s="252"/>
      <c r="C3" s="252"/>
      <c r="D3" s="252"/>
      <c r="E3" s="252"/>
      <c r="F3" s="252"/>
    </row>
    <row r="4" spans="1:7" s="214" customFormat="1" ht="14.25" customHeight="1" x14ac:dyDescent="0.2">
      <c r="A4" s="253" t="s">
        <v>259</v>
      </c>
      <c r="B4" s="253"/>
      <c r="C4" s="253"/>
      <c r="D4" s="253"/>
      <c r="E4" s="253"/>
      <c r="F4" s="253"/>
    </row>
    <row r="5" spans="1:7" ht="30.75" customHeight="1" x14ac:dyDescent="0.35">
      <c r="A5" s="247" t="s">
        <v>258</v>
      </c>
      <c r="B5" s="247"/>
      <c r="C5" s="247"/>
      <c r="D5" s="247"/>
      <c r="E5" s="247"/>
      <c r="F5" s="247"/>
      <c r="G5" s="87"/>
    </row>
    <row r="6" spans="1:7" ht="19.5" thickBot="1" x14ac:dyDescent="0.35">
      <c r="A6" s="89"/>
      <c r="B6" s="89"/>
      <c r="C6" s="89"/>
      <c r="D6" s="89"/>
      <c r="E6" s="89"/>
      <c r="F6" s="90" t="s">
        <v>56</v>
      </c>
    </row>
    <row r="7" spans="1:7" ht="38.25" thickBot="1" x14ac:dyDescent="0.35">
      <c r="A7" s="96" t="s">
        <v>50</v>
      </c>
      <c r="B7" s="96" t="str">
        <f>'Осн. показатели проекта бюджета'!C6</f>
        <v>Исполнение 
за 2023 год</v>
      </c>
      <c r="C7" s="96" t="str">
        <f>'Осн. показатели проекта бюджета'!F6</f>
        <v>Оценка исполнения 
бюджета за 2024 год *</v>
      </c>
      <c r="D7" s="96" t="str">
        <f>'Осн. показатели проекта бюджета'!H6</f>
        <v>Проект бюджета 
на 2025 год **</v>
      </c>
      <c r="E7" s="96" t="str">
        <f>'Осн. показатели проекта бюджета'!K6</f>
        <v>Проект бюджета 
на 2026 год **</v>
      </c>
      <c r="F7" s="96" t="str">
        <f>'Осн. показатели проекта бюджета'!N6</f>
        <v>Проект бюджета 
на 2027 год**</v>
      </c>
    </row>
    <row r="8" spans="1:7" s="95" customFormat="1" ht="13.5" thickBot="1" x14ac:dyDescent="0.3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</row>
    <row r="9" spans="1:7" ht="19.5" thickBot="1" x14ac:dyDescent="0.35">
      <c r="A9" s="99" t="str">
        <f>'Осн. показатели проекта бюджета'!B8</f>
        <v>Налоговые и неналоговые доходы, в том числе:</v>
      </c>
      <c r="B9" s="206">
        <f>'Осн. показатели проекта бюджета'!C8</f>
        <v>2975977.5089999996</v>
      </c>
      <c r="C9" s="206">
        <f>'Осн. показатели проекта бюджета'!F8</f>
        <v>3025738.0999999996</v>
      </c>
      <c r="D9" s="206">
        <f>'Осн. показатели проекта бюджета'!H8</f>
        <v>3442561</v>
      </c>
      <c r="E9" s="206">
        <f>'Осн. показатели проекта бюджета'!K8</f>
        <v>3513920</v>
      </c>
      <c r="F9" s="206">
        <f>'Осн. показатели проекта бюджета'!N8</f>
        <v>3631082</v>
      </c>
    </row>
    <row r="10" spans="1:7" ht="19.5" thickBot="1" x14ac:dyDescent="0.35">
      <c r="A10" s="91" t="str">
        <f>'Осн. показатели проекта бюджета'!B10</f>
        <v>Налог на доходы физических лиц, в том числе:</v>
      </c>
      <c r="B10" s="207">
        <f>'Осн. показатели проекта бюджета'!C10</f>
        <v>913088.02599999995</v>
      </c>
      <c r="C10" s="207">
        <f>'Осн. показатели проекта бюджета'!F10</f>
        <v>1149232</v>
      </c>
      <c r="D10" s="207">
        <f>'Осн. показатели проекта бюджета'!H10</f>
        <v>1533634</v>
      </c>
      <c r="E10" s="207">
        <f>'Осн. показатели проекта бюджета'!K10</f>
        <v>1475953</v>
      </c>
      <c r="F10" s="207">
        <f>'Осн. показатели проекта бюджета'!N10</f>
        <v>1458367</v>
      </c>
    </row>
    <row r="11" spans="1:7" ht="111.75" customHeight="1" thickBot="1" x14ac:dyDescent="0.35">
      <c r="A11" s="114" t="str">
        <f>'Осн. показатели проекта бюджета'!B11</f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( 1 01 02040 01 0000 110)</v>
      </c>
      <c r="B11" s="114">
        <f>'Осн. показатели проекта бюджета'!C11</f>
        <v>775.67100000000005</v>
      </c>
      <c r="C11" s="207">
        <f>'Осн. показатели проекта бюджета'!F11</f>
        <v>514</v>
      </c>
      <c r="D11" s="207">
        <f>'Осн. показатели проекта бюджета'!H11</f>
        <v>6384</v>
      </c>
      <c r="E11" s="207">
        <f>'Осн. показатели проекта бюджета'!K11</f>
        <v>6876</v>
      </c>
      <c r="F11" s="207">
        <f>'Осн. показатели проекта бюджета'!N11</f>
        <v>7378</v>
      </c>
    </row>
    <row r="12" spans="1:7" ht="150.75" customHeight="1" thickBot="1" x14ac:dyDescent="0.35">
      <c r="A12" s="114" t="str">
        <f>'Осн. показатели проекта бюджета'!B12</f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(1 01 02080 01 0000 110)</v>
      </c>
      <c r="B12" s="114">
        <f>'Осн. показатели проекта бюджета'!C12</f>
        <v>12534.213</v>
      </c>
      <c r="C12" s="207">
        <f>'Осн. показатели проекта бюджета'!F12</f>
        <v>17885</v>
      </c>
      <c r="D12" s="207">
        <f>'Осн. показатели проекта бюджета'!H12</f>
        <v>25426</v>
      </c>
      <c r="E12" s="207">
        <f>'Осн. показатели проекта бюджета'!K12</f>
        <v>27690</v>
      </c>
      <c r="F12" s="207">
        <f>'Осн. показатели проекта бюджета'!N12</f>
        <v>29711</v>
      </c>
    </row>
    <row r="13" spans="1:7" ht="129.75" customHeight="1" thickBot="1" x14ac:dyDescent="0.35">
      <c r="A13" s="114" t="str">
        <f>'Осн. показатели проекта бюджета'!B13</f>
        <v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
(1 01 02100 01 0000 110)</v>
      </c>
      <c r="B13" s="114">
        <f>'Осн. показатели проекта бюджета'!C13</f>
        <v>0</v>
      </c>
      <c r="C13" s="207">
        <f>'Осн. показатели проекта бюджета'!F13</f>
        <v>0</v>
      </c>
      <c r="D13" s="207">
        <f>'Осн. показатели проекта бюджета'!H13</f>
        <v>0</v>
      </c>
      <c r="E13" s="207">
        <f>'Осн. показатели проекта бюджета'!K13</f>
        <v>0</v>
      </c>
      <c r="F13" s="207">
        <f>'Осн. показатели проекта бюджета'!N13</f>
        <v>0</v>
      </c>
    </row>
    <row r="14" spans="1:7" ht="82.5" customHeight="1" thickBot="1" x14ac:dyDescent="0.35">
      <c r="A14" s="114" t="str">
        <f>'Осн. показатели проекта бюджета'!B14</f>
        <v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(1 01 02140 01 0000 110)</v>
      </c>
      <c r="B14" s="114">
        <f>'Осн. показатели проекта бюджета'!C14</f>
        <v>16947.919000000002</v>
      </c>
      <c r="C14" s="207">
        <f>'Осн. показатели проекта бюджета'!F14</f>
        <v>14387</v>
      </c>
      <c r="D14" s="207">
        <f>'Осн. показатели проекта бюджета'!H14</f>
        <v>24080</v>
      </c>
      <c r="E14" s="207">
        <f>'Осн. показатели проекта бюджета'!K14</f>
        <v>26356</v>
      </c>
      <c r="F14" s="207">
        <f>'Осн. показатели проекта бюджета'!N14</f>
        <v>28293</v>
      </c>
    </row>
    <row r="15" spans="1:7" ht="19.5" thickBot="1" x14ac:dyDescent="0.35">
      <c r="A15" s="99" t="str">
        <f>'Осн. показатели проекта бюджета'!B34</f>
        <v>Безвозмездные поступления</v>
      </c>
      <c r="B15" s="206">
        <f>'Осн. показатели проекта бюджета'!C34</f>
        <v>5080425.4219999993</v>
      </c>
      <c r="C15" s="206">
        <f>'Осн. показатели проекта бюджета'!F34</f>
        <v>5876466.1634200001</v>
      </c>
      <c r="D15" s="206">
        <f>'Осн. показатели проекта бюджета'!H34</f>
        <v>5248479.4737400003</v>
      </c>
      <c r="E15" s="206">
        <f>'Осн. показатели проекта бюджета'!K34</f>
        <v>5683327.6430899994</v>
      </c>
      <c r="F15" s="206">
        <f>'Осн. показатели проекта бюджета'!N34</f>
        <v>6184199.2642899994</v>
      </c>
    </row>
    <row r="16" spans="1:7" ht="19.5" thickBot="1" x14ac:dyDescent="0.35">
      <c r="A16" s="91" t="str">
        <f>'Осн. показатели проекта бюджета'!B36</f>
        <v>Дотации</v>
      </c>
      <c r="B16" s="207">
        <f>'Осн. показатели проекта бюджета'!C36</f>
        <v>210802.655</v>
      </c>
      <c r="C16" s="207">
        <f>'Осн. показатели проекта бюджета'!F36</f>
        <v>126838.25668000001</v>
      </c>
      <c r="D16" s="207">
        <f>'Осн. показатели проекта бюджета'!H36</f>
        <v>21950.34</v>
      </c>
      <c r="E16" s="207">
        <f>'Осн. показатели проекта бюджета'!K36</f>
        <v>259821.26965999999</v>
      </c>
      <c r="F16" s="207">
        <f>'Осн. показатели проекта бюджета'!N36</f>
        <v>48212.851900000001</v>
      </c>
    </row>
    <row r="17" spans="1:6" ht="19.5" thickBot="1" x14ac:dyDescent="0.35">
      <c r="A17" s="91" t="str">
        <f>'Осн. показатели проекта бюджета'!B38</f>
        <v>Субвенции</v>
      </c>
      <c r="B17" s="207">
        <f>'Осн. показатели проекта бюджета'!C38</f>
        <v>3196916.0129999998</v>
      </c>
      <c r="C17" s="207">
        <f>'Осн. показатели проекта бюджета'!F38</f>
        <v>3741294.6888199998</v>
      </c>
      <c r="D17" s="207">
        <f>'Осн. показатели проекта бюджета'!H38</f>
        <v>4133883.85788</v>
      </c>
      <c r="E17" s="207">
        <f>'Осн. показатели проекта бюджета'!K38</f>
        <v>4261330.2796499999</v>
      </c>
      <c r="F17" s="207">
        <f>'Осн. показатели проекта бюджета'!N38</f>
        <v>4469444.1507099997</v>
      </c>
    </row>
    <row r="18" spans="1:6" ht="19.5" thickBot="1" x14ac:dyDescent="0.35">
      <c r="A18" s="98" t="str">
        <f>'Осн. показатели проекта бюджета'!B44</f>
        <v>ВСЕГО ДОХОДОВ</v>
      </c>
      <c r="B18" s="208">
        <f>B9+B15</f>
        <v>8056402.9309999989</v>
      </c>
      <c r="C18" s="208">
        <f t="shared" ref="C18:F18" si="0">C9+C15</f>
        <v>8902204.2634200007</v>
      </c>
      <c r="D18" s="208">
        <f t="shared" si="0"/>
        <v>8691040.4737400003</v>
      </c>
      <c r="E18" s="208">
        <f t="shared" si="0"/>
        <v>9197247.6430899985</v>
      </c>
      <c r="F18" s="208">
        <f t="shared" si="0"/>
        <v>9815281.2642899994</v>
      </c>
    </row>
    <row r="19" spans="1:6" ht="40.5" customHeight="1" thickBot="1" x14ac:dyDescent="0.35">
      <c r="A19" s="91" t="str">
        <f>'Осн. показатели проекта бюджета'!B48</f>
        <v>в том числе исполнение муниципальных гарантий без права регрессивного требования гаранта к принципалу или уступки гаранту прав</v>
      </c>
      <c r="B19" s="207">
        <f>'Осн. показатели проекта бюджета'!C48</f>
        <v>0</v>
      </c>
      <c r="C19" s="207">
        <f>'Осн. показатели проекта бюджета'!F48</f>
        <v>0</v>
      </c>
      <c r="D19" s="207">
        <f>'Осн. показатели проекта бюджета'!H48</f>
        <v>0</v>
      </c>
      <c r="E19" s="207">
        <f>'Осн. показатели проекта бюджета'!K48</f>
        <v>0</v>
      </c>
      <c r="F19" s="207">
        <f>'Осн. показатели проекта бюджета'!N48</f>
        <v>0</v>
      </c>
    </row>
    <row r="20" spans="1:6" ht="25.5" customHeight="1" thickBot="1" x14ac:dyDescent="0.35">
      <c r="A20" s="92" t="str">
        <f>'Осн. показатели проекта бюджета'!B59</f>
        <v>ОБСЛУЖИВАНИЕ ГОСУДАРСТВЕННОГО (МУНИЦИПАЛЬНОГО) ДОЛГА</v>
      </c>
      <c r="B20" s="209">
        <f>B21+B22</f>
        <v>0</v>
      </c>
      <c r="C20" s="209">
        <f t="shared" ref="C20:F20" si="1">C21+C22</f>
        <v>0</v>
      </c>
      <c r="D20" s="209">
        <f t="shared" si="1"/>
        <v>0</v>
      </c>
      <c r="E20" s="209">
        <f t="shared" si="1"/>
        <v>0</v>
      </c>
      <c r="F20" s="209">
        <f t="shared" si="1"/>
        <v>0</v>
      </c>
    </row>
    <row r="21" spans="1:6" ht="26.25" customHeight="1" thickBot="1" x14ac:dyDescent="0.35">
      <c r="A21" s="91" t="str">
        <f>'Осн. показатели проекта бюджета'!B60</f>
        <v>Обслуживание государственного (муниципального) внутреннего долга</v>
      </c>
      <c r="B21" s="207">
        <f>'Осн. показатели проекта бюджета'!C60</f>
        <v>0</v>
      </c>
      <c r="C21" s="207">
        <f>'Осн. показатели проекта бюджета'!F60</f>
        <v>0</v>
      </c>
      <c r="D21" s="207">
        <f>'Осн. показатели проекта бюджета'!H60</f>
        <v>0</v>
      </c>
      <c r="E21" s="207">
        <f>'Осн. показатели проекта бюджета'!K60</f>
        <v>0</v>
      </c>
      <c r="F21" s="207">
        <f>'Осн. показатели проекта бюджета'!N60</f>
        <v>0</v>
      </c>
    </row>
    <row r="22" spans="1:6" ht="19.5" thickBot="1" x14ac:dyDescent="0.35">
      <c r="A22" s="91" t="str">
        <f>'Осн. показатели проекта бюджета'!B61</f>
        <v>Обслуживание государственного (муниципального) внешнего долга</v>
      </c>
      <c r="B22" s="207">
        <f>'Осн. показатели проекта бюджета'!C61</f>
        <v>0</v>
      </c>
      <c r="C22" s="207">
        <f>'Осн. показатели проекта бюджета'!F61</f>
        <v>0</v>
      </c>
      <c r="D22" s="207">
        <f>'Осн. показатели проекта бюджета'!H61</f>
        <v>0</v>
      </c>
      <c r="E22" s="207">
        <f>'Осн. показатели проекта бюджета'!K61</f>
        <v>0</v>
      </c>
      <c r="F22" s="207">
        <f>'Осн. показатели проекта бюджета'!N61</f>
        <v>0</v>
      </c>
    </row>
    <row r="23" spans="1:6" ht="19.5" thickBot="1" x14ac:dyDescent="0.35">
      <c r="A23" s="98" t="str">
        <f>'Осн. показатели проекта бюджета'!B45</f>
        <v>ВСЕГО РАСХОДОВ</v>
      </c>
      <c r="B23" s="208">
        <f>'Осн. показатели проекта бюджета'!C45</f>
        <v>7911631.9300000016</v>
      </c>
      <c r="C23" s="208">
        <f>'Осн. показатели проекта бюджета'!F45</f>
        <v>8952883.540000001</v>
      </c>
      <c r="D23" s="208">
        <f>'Осн. показатели проекта бюджета'!H45</f>
        <v>8791040.4700000007</v>
      </c>
      <c r="E23" s="208">
        <f>'Осн. показатели проекта бюджета'!K45</f>
        <v>9197247.6400000006</v>
      </c>
      <c r="F23" s="208">
        <f>'Осн. показатели проекта бюджета'!N45</f>
        <v>9815281.2599999998</v>
      </c>
    </row>
    <row r="24" spans="1:6" ht="19.5" thickBot="1" x14ac:dyDescent="0.35">
      <c r="A24" s="100" t="str">
        <f>'Осн. показатели проекта бюджета'!B64</f>
        <v>Дефицит (профицит)</v>
      </c>
      <c r="B24" s="210">
        <f>B18-B23</f>
        <v>144771.00099999737</v>
      </c>
      <c r="C24" s="210">
        <f t="shared" ref="C24:F24" si="2">C18-C23</f>
        <v>-50679.276580000296</v>
      </c>
      <c r="D24" s="210">
        <f t="shared" si="2"/>
        <v>-99999.996260000393</v>
      </c>
      <c r="E24" s="210">
        <f t="shared" si="2"/>
        <v>3.0899979174137115E-3</v>
      </c>
      <c r="F24" s="210">
        <f t="shared" si="2"/>
        <v>4.2899996042251587E-3</v>
      </c>
    </row>
    <row r="25" spans="1:6" ht="23.25" customHeight="1" thickBot="1" x14ac:dyDescent="0.35">
      <c r="A25" s="97" t="str">
        <f>'Осн. показатели проекта бюджета'!B65</f>
        <v>ИТОГО ИСТОЧНИКИ ФИНАНСИРОВАНИЯ ДЕФИЦИТОВ БЮДЖЕТОВ</v>
      </c>
      <c r="B25" s="211">
        <f>B26+B27+B30-B33+B34+B35+B36</f>
        <v>108371</v>
      </c>
      <c r="C25" s="211">
        <f t="shared" ref="C25:F25" si="3">C26+C27+C30-C33+C34+C35+C36</f>
        <v>50679.28</v>
      </c>
      <c r="D25" s="211">
        <f t="shared" si="3"/>
        <v>100000</v>
      </c>
      <c r="E25" s="211">
        <f t="shared" si="3"/>
        <v>0</v>
      </c>
      <c r="F25" s="211">
        <f t="shared" si="3"/>
        <v>0</v>
      </c>
    </row>
    <row r="26" spans="1:6" ht="20.25" thickBot="1" x14ac:dyDescent="0.35">
      <c r="A26" s="101" t="str">
        <f>'Осн. показатели проекта бюджета'!B66</f>
        <v>Долговые обязательства в цен.бумагах</v>
      </c>
      <c r="B26" s="212">
        <f>'Осн. показатели проекта бюджета'!C66</f>
        <v>0</v>
      </c>
      <c r="C26" s="212">
        <f>'Осн. показатели проекта бюджета'!F66</f>
        <v>0</v>
      </c>
      <c r="D26" s="212">
        <f>'Осн. показатели проекта бюджета'!H66</f>
        <v>0</v>
      </c>
      <c r="E26" s="212">
        <f>'Осн. показатели проекта бюджета'!K66</f>
        <v>0</v>
      </c>
      <c r="F26" s="212">
        <f>'Осн. показатели проекта бюджета'!N66</f>
        <v>0</v>
      </c>
    </row>
    <row r="27" spans="1:6" ht="20.25" thickBot="1" x14ac:dyDescent="0.35">
      <c r="A27" s="101" t="str">
        <f>'Осн. показатели проекта бюджета'!B67</f>
        <v>Бюджетные кредиты, полученные из других бюджетов</v>
      </c>
      <c r="B27" s="212">
        <f>B28-B29</f>
        <v>-18200</v>
      </c>
      <c r="C27" s="212">
        <f t="shared" ref="C27:F27" si="4">C28-C29</f>
        <v>-18200</v>
      </c>
      <c r="D27" s="212">
        <f t="shared" si="4"/>
        <v>-18200</v>
      </c>
      <c r="E27" s="212">
        <f t="shared" si="4"/>
        <v>-18200</v>
      </c>
      <c r="F27" s="212">
        <f t="shared" si="4"/>
        <v>-18200</v>
      </c>
    </row>
    <row r="28" spans="1:6" ht="19.5" thickBot="1" x14ac:dyDescent="0.35">
      <c r="A28" s="91" t="str">
        <f>'Осн. показатели проекта бюджета'!B68</f>
        <v xml:space="preserve"> - привлечение бюджетных кредитов</v>
      </c>
      <c r="B28" s="207">
        <f>'Осн. показатели проекта бюджета'!C68</f>
        <v>0</v>
      </c>
      <c r="C28" s="207">
        <f>'Осн. показатели проекта бюджета'!F68</f>
        <v>0</v>
      </c>
      <c r="D28" s="207">
        <f>'Осн. показатели проекта бюджета'!H68</f>
        <v>0</v>
      </c>
      <c r="E28" s="207">
        <f>'Осн. показатели проекта бюджета'!K68</f>
        <v>0</v>
      </c>
      <c r="F28" s="207">
        <f>'Осн. показатели проекта бюджета'!N68</f>
        <v>0</v>
      </c>
    </row>
    <row r="29" spans="1:6" ht="19.5" thickBot="1" x14ac:dyDescent="0.35">
      <c r="A29" s="91" t="str">
        <f>'Осн. показатели проекта бюджета'!B69</f>
        <v xml:space="preserve"> - погашение бюджетных кредитов</v>
      </c>
      <c r="B29" s="207">
        <f>'Осн. показатели проекта бюджета'!C69</f>
        <v>18200</v>
      </c>
      <c r="C29" s="207">
        <f>'Осн. показатели проекта бюджета'!F69</f>
        <v>18200</v>
      </c>
      <c r="D29" s="207">
        <f>'Осн. показатели проекта бюджета'!H69</f>
        <v>18200</v>
      </c>
      <c r="E29" s="207">
        <f>'Осн. показатели проекта бюджета'!K69</f>
        <v>18200</v>
      </c>
      <c r="F29" s="207">
        <f>'Осн. показатели проекта бюджета'!N69</f>
        <v>18200</v>
      </c>
    </row>
    <row r="30" spans="1:6" ht="20.25" thickBot="1" x14ac:dyDescent="0.35">
      <c r="A30" s="102" t="str">
        <f>'Осн. показатели проекта бюджета'!B70</f>
        <v>Кредиты, полученные от кредитных организаций</v>
      </c>
      <c r="B30" s="102">
        <f>B31-B32</f>
        <v>0</v>
      </c>
      <c r="C30" s="102">
        <f t="shared" ref="C30:F30" si="5">C31-C32</f>
        <v>0</v>
      </c>
      <c r="D30" s="102">
        <f t="shared" si="5"/>
        <v>0</v>
      </c>
      <c r="E30" s="102">
        <f t="shared" si="5"/>
        <v>0</v>
      </c>
      <c r="F30" s="102">
        <f t="shared" si="5"/>
        <v>0</v>
      </c>
    </row>
    <row r="31" spans="1:6" ht="19.5" thickBot="1" x14ac:dyDescent="0.35">
      <c r="A31" s="91" t="str">
        <f>'Осн. показатели проекта бюджета'!B71</f>
        <v xml:space="preserve"> - привлечение кредитов от кредитных организаций</v>
      </c>
      <c r="B31" s="207">
        <f>'Осн. показатели проекта бюджета'!C71</f>
        <v>0</v>
      </c>
      <c r="C31" s="207">
        <f>'Осн. показатели проекта бюджета'!F71</f>
        <v>0</v>
      </c>
      <c r="D31" s="207">
        <f>'Осн. показатели проекта бюджета'!H71</f>
        <v>0</v>
      </c>
      <c r="E31" s="207">
        <f>'Осн. показатели проекта бюджета'!K71</f>
        <v>0</v>
      </c>
      <c r="F31" s="207">
        <f>'Осн. показатели проекта бюджета'!N71</f>
        <v>0</v>
      </c>
    </row>
    <row r="32" spans="1:6" ht="19.5" thickBot="1" x14ac:dyDescent="0.35">
      <c r="A32" s="91" t="str">
        <f>'Осн. показатели проекта бюджета'!B72</f>
        <v xml:space="preserve"> - погашение кредитов от кредитных организаций</v>
      </c>
      <c r="B32" s="207">
        <f>'Осн. показатели проекта бюджета'!C72</f>
        <v>0</v>
      </c>
      <c r="C32" s="207">
        <f>'Осн. показатели проекта бюджета'!F72</f>
        <v>0</v>
      </c>
      <c r="D32" s="207">
        <f>'Осн. показатели проекта бюджета'!H72</f>
        <v>0</v>
      </c>
      <c r="E32" s="207">
        <f>'Осн. показатели проекта бюджета'!K72</f>
        <v>0</v>
      </c>
      <c r="F32" s="207">
        <f>'Осн. показатели проекта бюджета'!N72</f>
        <v>0</v>
      </c>
    </row>
    <row r="33" spans="1:7" ht="20.25" thickBot="1" x14ac:dyDescent="0.35">
      <c r="A33" s="102" t="str">
        <f>'Осн. показатели проекта бюджета'!B73</f>
        <v>Исполнение муниципальных гарантий</v>
      </c>
      <c r="B33" s="102">
        <f>'Осн. показатели проекта бюджета'!C73</f>
        <v>0</v>
      </c>
      <c r="C33" s="102">
        <f>'Осн. показатели проекта бюджета'!F73</f>
        <v>0</v>
      </c>
      <c r="D33" s="102">
        <f>'Осн. показатели проекта бюджета'!H73</f>
        <v>0</v>
      </c>
      <c r="E33" s="102">
        <f>'Осн. показатели проекта бюджета'!K73</f>
        <v>0</v>
      </c>
      <c r="F33" s="102">
        <f>'Осн. показатели проекта бюджета'!N73</f>
        <v>0</v>
      </c>
    </row>
    <row r="34" spans="1:7" ht="20.25" thickBot="1" x14ac:dyDescent="0.35">
      <c r="A34" s="102" t="str">
        <f>'Осн. показатели проекта бюджета'!B74</f>
        <v>Акции и иные формы участия в капитале</v>
      </c>
      <c r="B34" s="102">
        <f>'Осн. показатели проекта бюджета'!C74</f>
        <v>0</v>
      </c>
      <c r="C34" s="102">
        <f>'Осн. показатели проекта бюджета'!F74</f>
        <v>0</v>
      </c>
      <c r="D34" s="102">
        <f>'Осн. показатели проекта бюджета'!H74</f>
        <v>0</v>
      </c>
      <c r="E34" s="102">
        <f>'Осн. показатели проекта бюджета'!K74</f>
        <v>0</v>
      </c>
      <c r="F34" s="102">
        <f>'Осн. показатели проекта бюджета'!N74</f>
        <v>0</v>
      </c>
    </row>
    <row r="35" spans="1:7" ht="20.25" customHeight="1" thickBot="1" x14ac:dyDescent="0.35">
      <c r="A35" s="102" t="str">
        <f>'Осн. показатели проекта бюджета'!B75</f>
        <v>Прочие источники финансирования дефицита бюджета</v>
      </c>
      <c r="B35" s="102">
        <f>'Осн. показатели проекта бюджета'!C75</f>
        <v>0</v>
      </c>
      <c r="C35" s="102">
        <f>'Осн. показатели проекта бюджета'!F75</f>
        <v>0</v>
      </c>
      <c r="D35" s="102">
        <f>'Осн. показатели проекта бюджета'!H75</f>
        <v>0</v>
      </c>
      <c r="E35" s="102">
        <f>'Осн. показатели проекта бюджета'!K75</f>
        <v>0</v>
      </c>
      <c r="F35" s="102">
        <f>'Осн. показатели проекта бюджета'!N75</f>
        <v>0</v>
      </c>
    </row>
    <row r="36" spans="1:7" ht="20.25" thickBot="1" x14ac:dyDescent="0.35">
      <c r="A36" s="101" t="str">
        <f>'Осн. показатели проекта бюджета'!B76</f>
        <v>Изменение остатков средств бюджета</v>
      </c>
      <c r="B36" s="212">
        <f>'Осн. показатели проекта бюджета'!C76</f>
        <v>126571</v>
      </c>
      <c r="C36" s="212">
        <f>'Осн. показатели проекта бюджета'!F76</f>
        <v>68879.28</v>
      </c>
      <c r="D36" s="212">
        <f>'Осн. показатели проекта бюджета'!H76</f>
        <v>118200</v>
      </c>
      <c r="E36" s="212">
        <f>'Осн. показатели проекта бюджета'!K76</f>
        <v>18200</v>
      </c>
      <c r="F36" s="212">
        <f>'Осн. показатели проекта бюджета'!N76</f>
        <v>18200</v>
      </c>
    </row>
    <row r="37" spans="1:7" ht="19.5" thickBot="1" x14ac:dyDescent="0.35">
      <c r="A37" s="91" t="str">
        <f>'Осн. показатели проекта бюджета'!B77</f>
        <v>Остаток на начало периода</v>
      </c>
      <c r="B37" s="207">
        <f>'Осн. показатели проекта бюджета'!C77</f>
        <v>96948.28</v>
      </c>
      <c r="C37" s="207">
        <f>B38</f>
        <v>-29622.720000000001</v>
      </c>
      <c r="D37" s="207">
        <f t="shared" ref="D37:F37" si="6">C38</f>
        <v>-98502</v>
      </c>
      <c r="E37" s="207">
        <f t="shared" si="6"/>
        <v>-216702</v>
      </c>
      <c r="F37" s="207">
        <f t="shared" si="6"/>
        <v>-234902</v>
      </c>
    </row>
    <row r="38" spans="1:7" ht="19.5" thickBot="1" x14ac:dyDescent="0.35">
      <c r="A38" s="91" t="str">
        <f>'Осн. показатели проекта бюджета'!B88</f>
        <v>Остаток на конец периода</v>
      </c>
      <c r="B38" s="207">
        <f>B37-B36</f>
        <v>-29622.720000000001</v>
      </c>
      <c r="C38" s="207">
        <f>C37-C36</f>
        <v>-98502</v>
      </c>
      <c r="D38" s="207">
        <f t="shared" ref="D38:F38" si="7">D37-D36</f>
        <v>-216702</v>
      </c>
      <c r="E38" s="207">
        <f t="shared" si="7"/>
        <v>-234902</v>
      </c>
      <c r="F38" s="207">
        <f t="shared" si="7"/>
        <v>-253102</v>
      </c>
    </row>
    <row r="39" spans="1:7" ht="19.5" thickBot="1" x14ac:dyDescent="0.35">
      <c r="A39" s="97"/>
      <c r="B39" s="107" t="s">
        <v>255</v>
      </c>
      <c r="C39" s="107" t="s">
        <v>256</v>
      </c>
      <c r="D39" s="107" t="str">
        <f>'Осн. показатели проекта бюджета'!H89</f>
        <v xml:space="preserve"> на 01.01.2026</v>
      </c>
      <c r="E39" s="107" t="str">
        <f>'Осн. показатели проекта бюджета'!K89</f>
        <v xml:space="preserve"> на 01.01.2027</v>
      </c>
      <c r="F39" s="107" t="str">
        <f>'Осн. показатели проекта бюджета'!N89</f>
        <v xml:space="preserve"> на 01.01.2028</v>
      </c>
    </row>
    <row r="40" spans="1:7" ht="20.25" thickBot="1" x14ac:dyDescent="0.35">
      <c r="A40" s="101" t="str">
        <f>'Осн. показатели проекта бюджета'!B90</f>
        <v>3. Муниципальный долг (верхний предел)</v>
      </c>
      <c r="B40" s="102">
        <f>B41+B42+B43</f>
        <v>72800</v>
      </c>
      <c r="C40" s="102">
        <f t="shared" ref="C40:F40" si="8">C41+C42+C43</f>
        <v>54600</v>
      </c>
      <c r="D40" s="102">
        <f t="shared" si="8"/>
        <v>36400</v>
      </c>
      <c r="E40" s="102">
        <f t="shared" si="8"/>
        <v>18200</v>
      </c>
      <c r="F40" s="102">
        <f t="shared" si="8"/>
        <v>0</v>
      </c>
    </row>
    <row r="41" spans="1:7" ht="19.5" thickBot="1" x14ac:dyDescent="0.35">
      <c r="A41" s="91" t="str">
        <f>'Осн. показатели проекта бюджета'!B91</f>
        <v>бюджетные кредиты</v>
      </c>
      <c r="B41" s="207">
        <f>'Осн. показатели проекта бюджета'!C91</f>
        <v>72800</v>
      </c>
      <c r="C41" s="207">
        <f>'Осн. показатели проекта бюджета'!F91</f>
        <v>54600</v>
      </c>
      <c r="D41" s="207">
        <f>'Осн. показатели проекта бюджета'!H91</f>
        <v>36400</v>
      </c>
      <c r="E41" s="207">
        <f>'Осн. показатели проекта бюджета'!K91</f>
        <v>18200</v>
      </c>
      <c r="F41" s="207">
        <f>'Осн. показатели проекта бюджета'!N91</f>
        <v>0</v>
      </c>
    </row>
    <row r="42" spans="1:7" ht="19.5" thickBot="1" x14ac:dyDescent="0.35">
      <c r="A42" s="91" t="str">
        <f>'Осн. показатели проекта бюджета'!B92</f>
        <v>банковские кредиты</v>
      </c>
      <c r="B42" s="207">
        <f>'Осн. показатели проекта бюджета'!C92</f>
        <v>0</v>
      </c>
      <c r="C42" s="207">
        <f>'Осн. показатели проекта бюджета'!F92</f>
        <v>0</v>
      </c>
      <c r="D42" s="207">
        <f>'Осн. показатели проекта бюджета'!H92</f>
        <v>0</v>
      </c>
      <c r="E42" s="207">
        <f>'Осн. показатели проекта бюджета'!K92</f>
        <v>0</v>
      </c>
      <c r="F42" s="207">
        <f>'Осн. показатели проекта бюджета'!N92</f>
        <v>0</v>
      </c>
    </row>
    <row r="43" spans="1:7" ht="19.5" thickBot="1" x14ac:dyDescent="0.35">
      <c r="A43" s="93" t="str">
        <f>'Осн. показатели проекта бюджета'!B93</f>
        <v>муниципальные гарантии</v>
      </c>
      <c r="B43" s="213">
        <f>'Осн. показатели проекта бюджета'!C93</f>
        <v>0</v>
      </c>
      <c r="C43" s="213">
        <f>'Осн. показатели проекта бюджета'!F93</f>
        <v>0</v>
      </c>
      <c r="D43" s="213">
        <f>'Осн. показатели проекта бюджета'!H93</f>
        <v>0</v>
      </c>
      <c r="E43" s="213">
        <f>'Осн. показатели проекта бюджета'!K93</f>
        <v>0</v>
      </c>
      <c r="F43" s="213">
        <f>'Осн. показатели проекта бюджета'!N93</f>
        <v>0</v>
      </c>
    </row>
    <row r="44" spans="1:7" x14ac:dyDescent="0.3">
      <c r="A44" s="115"/>
      <c r="B44" s="116"/>
      <c r="C44" s="116"/>
      <c r="D44" s="116"/>
      <c r="E44" s="117"/>
      <c r="F44" s="117"/>
    </row>
    <row r="45" spans="1:7" x14ac:dyDescent="0.3">
      <c r="A45" s="115"/>
      <c r="B45" s="116"/>
      <c r="C45" s="116"/>
      <c r="D45" s="116"/>
      <c r="E45" s="117"/>
      <c r="F45" s="117"/>
    </row>
    <row r="46" spans="1:7" ht="20.25" x14ac:dyDescent="0.3">
      <c r="A46" s="251" t="s">
        <v>118</v>
      </c>
      <c r="B46" s="251"/>
      <c r="C46" s="251"/>
      <c r="D46" s="251"/>
      <c r="E46" s="251"/>
      <c r="F46" s="251"/>
    </row>
    <row r="47" spans="1:7" ht="19.5" thickBot="1" x14ac:dyDescent="0.35">
      <c r="A47" s="89"/>
      <c r="B47" s="109"/>
      <c r="C47" s="109"/>
      <c r="D47" s="109"/>
      <c r="E47" s="109"/>
      <c r="F47" s="109"/>
    </row>
    <row r="48" spans="1:7" ht="46.5" customHeight="1" thickBot="1" x14ac:dyDescent="0.35">
      <c r="A48" s="105" t="s">
        <v>115</v>
      </c>
      <c r="B48" s="110"/>
      <c r="C48" s="110"/>
      <c r="D48" s="110"/>
      <c r="E48" s="110"/>
      <c r="F48" s="110"/>
      <c r="G48" s="111" t="s">
        <v>116</v>
      </c>
    </row>
    <row r="49" spans="1:7" ht="19.5" thickBot="1" x14ac:dyDescent="0.35">
      <c r="A49" s="106" t="s">
        <v>117</v>
      </c>
      <c r="B49" s="103">
        <f>B18-B15-((((B10-B11-B12-B13-B14)*B48)/(B48+13))+B11)</f>
        <v>2975201.8379999995</v>
      </c>
      <c r="C49" s="103">
        <f t="shared" ref="C49:F49" si="9">C18-C15-((((C10-C11-C12-C13-C14)*C48)/(C48+13))+C11)</f>
        <v>3025224.1000000006</v>
      </c>
      <c r="D49" s="103">
        <f t="shared" si="9"/>
        <v>3436177</v>
      </c>
      <c r="E49" s="103">
        <f t="shared" si="9"/>
        <v>3507043.9999999991</v>
      </c>
      <c r="F49" s="103">
        <f t="shared" si="9"/>
        <v>3623704</v>
      </c>
      <c r="G49" s="112"/>
    </row>
    <row r="50" spans="1:7" ht="19.5" thickBot="1" x14ac:dyDescent="0.35">
      <c r="A50" s="106" t="s">
        <v>108</v>
      </c>
      <c r="B50" s="103">
        <f>B40/B49*100</f>
        <v>2.4468928148060658</v>
      </c>
      <c r="C50" s="103">
        <f t="shared" ref="C50:F50" si="10">C40/C49*100</f>
        <v>1.8048249714789719</v>
      </c>
      <c r="D50" s="103">
        <f t="shared" si="10"/>
        <v>1.0593167930522789</v>
      </c>
      <c r="E50" s="103">
        <f t="shared" si="10"/>
        <v>0.51895556485746985</v>
      </c>
      <c r="F50" s="103">
        <f t="shared" si="10"/>
        <v>0</v>
      </c>
      <c r="G50" s="249" t="s">
        <v>113</v>
      </c>
    </row>
    <row r="51" spans="1:7" ht="19.5" thickBot="1" x14ac:dyDescent="0.35">
      <c r="A51" s="106" t="s">
        <v>109</v>
      </c>
      <c r="B51" s="103">
        <f>B43/B49*100</f>
        <v>0</v>
      </c>
      <c r="C51" s="103">
        <f t="shared" ref="C51:F51" si="11">C43/C49*100</f>
        <v>0</v>
      </c>
      <c r="D51" s="103">
        <f t="shared" si="11"/>
        <v>0</v>
      </c>
      <c r="E51" s="103">
        <f t="shared" si="11"/>
        <v>0</v>
      </c>
      <c r="F51" s="103">
        <f t="shared" si="11"/>
        <v>0</v>
      </c>
      <c r="G51" s="250"/>
    </row>
    <row r="52" spans="1:7" ht="21" customHeight="1" thickBot="1" x14ac:dyDescent="0.35">
      <c r="A52" s="105" t="s">
        <v>110</v>
      </c>
      <c r="B52" s="104">
        <f>B49*10/100</f>
        <v>297520.18379999994</v>
      </c>
      <c r="C52" s="104">
        <f t="shared" ref="C52:F52" si="12">C49*10/100</f>
        <v>302522.41000000009</v>
      </c>
      <c r="D52" s="104">
        <f t="shared" si="12"/>
        <v>343617.7</v>
      </c>
      <c r="E52" s="104">
        <f t="shared" si="12"/>
        <v>350704.39999999991</v>
      </c>
      <c r="F52" s="104">
        <f t="shared" si="12"/>
        <v>362370.4</v>
      </c>
      <c r="G52" s="111" t="s">
        <v>112</v>
      </c>
    </row>
    <row r="53" spans="1:7" ht="19.5" thickBot="1" x14ac:dyDescent="0.35">
      <c r="A53" s="106" t="s">
        <v>107</v>
      </c>
      <c r="B53" s="104">
        <f>(B28+B31)/(B24*(-1)+B29+B32+B33)*100</f>
        <v>0</v>
      </c>
      <c r="C53" s="104">
        <f t="shared" ref="C53:F53" si="13">(C28+C31)/(C24*(-1)+C29+C32+C33)*100</f>
        <v>0</v>
      </c>
      <c r="D53" s="104">
        <f t="shared" si="13"/>
        <v>0</v>
      </c>
      <c r="E53" s="104">
        <f t="shared" si="13"/>
        <v>0</v>
      </c>
      <c r="F53" s="104">
        <f t="shared" si="13"/>
        <v>0</v>
      </c>
      <c r="G53" s="111" t="s">
        <v>113</v>
      </c>
    </row>
    <row r="54" spans="1:7" x14ac:dyDescent="0.3">
      <c r="A54" s="218" t="s">
        <v>111</v>
      </c>
      <c r="B54" s="219">
        <f>B20/(B23-B17)*100</f>
        <v>0</v>
      </c>
      <c r="C54" s="219">
        <f t="shared" ref="C54:F54" si="14">C20/(C23-C17)*100</f>
        <v>0</v>
      </c>
      <c r="D54" s="219">
        <f t="shared" si="14"/>
        <v>0</v>
      </c>
      <c r="E54" s="219">
        <f t="shared" si="14"/>
        <v>0</v>
      </c>
      <c r="F54" s="219">
        <f t="shared" si="14"/>
        <v>0</v>
      </c>
      <c r="G54" s="113" t="s">
        <v>114</v>
      </c>
    </row>
    <row r="55" spans="1:7" x14ac:dyDescent="0.3">
      <c r="A55" s="220" t="s">
        <v>264</v>
      </c>
      <c r="B55" s="221">
        <f>B52+B24-B36</f>
        <v>315720.18479999731</v>
      </c>
      <c r="C55" s="221">
        <f t="shared" ref="C55:F55" si="15">C52+C24-C36</f>
        <v>182963.8534199998</v>
      </c>
      <c r="D55" s="221">
        <f t="shared" si="15"/>
        <v>125417.70373999962</v>
      </c>
      <c r="E55" s="221">
        <f t="shared" si="15"/>
        <v>332504.40308999782</v>
      </c>
      <c r="F55" s="221">
        <f t="shared" si="15"/>
        <v>344170.40428999963</v>
      </c>
      <c r="G55" s="216"/>
    </row>
    <row r="57" spans="1:7" x14ac:dyDescent="0.3">
      <c r="A57" s="248" t="str">
        <f>'Осн. показатели проекта бюджета'!B97</f>
        <v>Отв. исполнитель ФИО, тел. Гнездилова Ю.Н. 8(3473)24-20-71, Землянская О.Ю. 8(3473) 24-07-04</v>
      </c>
      <c r="B57" s="248"/>
      <c r="C57" s="248"/>
      <c r="D57" s="248"/>
      <c r="E57" s="248"/>
      <c r="F57" s="248"/>
      <c r="G57" s="248"/>
    </row>
    <row r="58" spans="1:7" x14ac:dyDescent="0.3">
      <c r="A58" s="84"/>
    </row>
    <row r="59" spans="1:7" x14ac:dyDescent="0.3">
      <c r="A59" s="85"/>
    </row>
  </sheetData>
  <customSheetViews>
    <customSheetView guid="{A1AB9400-BE49-4027-9900-51EF44F09259}" scale="60" fitToPage="1" state="hidden">
      <pane ySplit="8" topLeftCell="A18" activePane="bottomLeft" state="frozen"/>
      <selection pane="bottomLeft" activeCell="D28" sqref="D28"/>
      <pageMargins left="0.78740157480314965" right="0" top="0" bottom="0" header="0" footer="0"/>
      <pageSetup paperSize="9" scale="73" orientation="landscape" r:id="rId1"/>
    </customSheetView>
    <customSheetView guid="{F1ECF7A2-D5A2-4BC9-A135-0FAC943E7DAD}" scale="60" fitToPage="1" state="hidden">
      <pane ySplit="8" topLeftCell="A18" activePane="bottomLeft" state="frozen"/>
      <selection pane="bottomLeft" activeCell="D28" sqref="D28"/>
      <pageMargins left="0.78740157480314965" right="0" top="0" bottom="0" header="0" footer="0"/>
      <pageSetup paperSize="9" scale="73" orientation="landscape" r:id="rId2"/>
    </customSheetView>
  </customSheetViews>
  <mergeCells count="7">
    <mergeCell ref="A57:G57"/>
    <mergeCell ref="G50:G51"/>
    <mergeCell ref="A46:F46"/>
    <mergeCell ref="A5:F5"/>
    <mergeCell ref="A2:F2"/>
    <mergeCell ref="A3:F3"/>
    <mergeCell ref="A4:F4"/>
  </mergeCells>
  <pageMargins left="0.78740157480314965" right="0" top="0" bottom="0" header="0" footer="0"/>
  <pageSetup paperSize="9" scale="73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9"/>
  <sheetViews>
    <sheetView zoomScale="60" zoomScaleNormal="60" workbookViewId="0">
      <pane ySplit="8" topLeftCell="A9" activePane="bottomLeft" state="frozen"/>
      <selection pane="bottomLeft" activeCell="A57" sqref="A57:G57"/>
    </sheetView>
  </sheetViews>
  <sheetFormatPr defaultRowHeight="18.75" x14ac:dyDescent="0.3"/>
  <cols>
    <col min="1" max="1" width="99.140625" style="88" customWidth="1"/>
    <col min="2" max="2" width="28" style="88" customWidth="1"/>
    <col min="3" max="4" width="28.7109375" style="88" customWidth="1"/>
    <col min="5" max="5" width="26.42578125" style="88" customWidth="1"/>
    <col min="6" max="6" width="28.28515625" style="88" customWidth="1"/>
    <col min="7" max="7" width="12.140625" style="88" customWidth="1"/>
    <col min="8" max="8" width="31.7109375" style="88" customWidth="1"/>
    <col min="9" max="9" width="9.140625" style="88"/>
    <col min="10" max="10" width="22.5703125" style="88" bestFit="1" customWidth="1"/>
    <col min="11" max="16384" width="9.140625" style="88"/>
  </cols>
  <sheetData>
    <row r="1" spans="1:7" x14ac:dyDescent="0.3">
      <c r="F1" s="17" t="s">
        <v>263</v>
      </c>
    </row>
    <row r="2" spans="1:7" ht="25.5" x14ac:dyDescent="0.35">
      <c r="A2" s="247" t="s">
        <v>262</v>
      </c>
      <c r="B2" s="247"/>
      <c r="C2" s="247"/>
      <c r="D2" s="247"/>
      <c r="E2" s="247"/>
      <c r="F2" s="247"/>
    </row>
    <row r="3" spans="1:7" ht="42" customHeight="1" x14ac:dyDescent="0.35">
      <c r="A3" s="252"/>
      <c r="B3" s="252"/>
      <c r="C3" s="252"/>
      <c r="D3" s="252"/>
      <c r="E3" s="252"/>
      <c r="F3" s="252"/>
    </row>
    <row r="4" spans="1:7" s="214" customFormat="1" ht="14.25" customHeight="1" x14ac:dyDescent="0.2">
      <c r="A4" s="253" t="s">
        <v>261</v>
      </c>
      <c r="B4" s="253"/>
      <c r="C4" s="253"/>
      <c r="D4" s="253"/>
      <c r="E4" s="253"/>
      <c r="F4" s="253"/>
    </row>
    <row r="5" spans="1:7" ht="30.75" customHeight="1" x14ac:dyDescent="0.35">
      <c r="A5" s="247" t="s">
        <v>258</v>
      </c>
      <c r="B5" s="247"/>
      <c r="C5" s="247"/>
      <c r="D5" s="247"/>
      <c r="E5" s="247"/>
      <c r="F5" s="247"/>
      <c r="G5" s="205"/>
    </row>
    <row r="6" spans="1:7" ht="19.5" thickBot="1" x14ac:dyDescent="0.35">
      <c r="A6" s="89"/>
      <c r="B6" s="89"/>
      <c r="C6" s="89"/>
      <c r="D6" s="89"/>
      <c r="E6" s="89"/>
      <c r="F6" s="90" t="s">
        <v>56</v>
      </c>
    </row>
    <row r="7" spans="1:7" ht="57" thickBot="1" x14ac:dyDescent="0.35">
      <c r="A7" s="96" t="s">
        <v>50</v>
      </c>
      <c r="B7" s="96" t="str">
        <f>'Осн. показатели проекта бюджета'!C6</f>
        <v>Исполнение 
за 2023 год</v>
      </c>
      <c r="C7" s="96" t="str">
        <f>'Осн. показатели проекта бюджета'!F6</f>
        <v>Оценка исполнения 
бюджета за 2024 год *</v>
      </c>
      <c r="D7" s="96" t="str">
        <f>'Осн. показатели проекта бюджета'!H6</f>
        <v>Проект бюджета 
на 2025 год **</v>
      </c>
      <c r="E7" s="96" t="str">
        <f>'Осн. показатели проекта бюджета'!K6</f>
        <v>Проект бюджета 
на 2026 год **</v>
      </c>
      <c r="F7" s="96" t="str">
        <f>'Осн. показатели проекта бюджета'!N6</f>
        <v>Проект бюджета 
на 2027 год**</v>
      </c>
    </row>
    <row r="8" spans="1:7" s="95" customFormat="1" ht="13.5" thickBot="1" x14ac:dyDescent="0.3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</row>
    <row r="9" spans="1:7" ht="19.5" thickBot="1" x14ac:dyDescent="0.35">
      <c r="A9" s="99" t="str">
        <f>'Осн. показатели проекта бюджета'!B8</f>
        <v>Налоговые и неналоговые доходы, в том числе:</v>
      </c>
      <c r="B9" s="206">
        <f>'Осн. показатели проекта бюджета'!C8</f>
        <v>2975977.5089999996</v>
      </c>
      <c r="C9" s="206">
        <f>'Осн. показатели проекта бюджета'!F8</f>
        <v>3025738.0999999996</v>
      </c>
      <c r="D9" s="206">
        <f>'Осн. показатели проекта бюджета'!H8</f>
        <v>3442561</v>
      </c>
      <c r="E9" s="206">
        <f>'Осн. показатели проекта бюджета'!K8</f>
        <v>3513920</v>
      </c>
      <c r="F9" s="206">
        <f>'Осн. показатели проекта бюджета'!N8</f>
        <v>3631082</v>
      </c>
    </row>
    <row r="10" spans="1:7" ht="19.5" thickBot="1" x14ac:dyDescent="0.35">
      <c r="A10" s="91" t="str">
        <f>'Осн. показатели проекта бюджета'!B10</f>
        <v>Налог на доходы физических лиц, в том числе:</v>
      </c>
      <c r="B10" s="207">
        <f>'Осн. показатели проекта бюджета'!C10</f>
        <v>913088.02599999995</v>
      </c>
      <c r="C10" s="207">
        <f>'Осн. показатели проекта бюджета'!F10</f>
        <v>1149232</v>
      </c>
      <c r="D10" s="207">
        <f>'Осн. показатели проекта бюджета'!H10</f>
        <v>1533634</v>
      </c>
      <c r="E10" s="207">
        <f>'Осн. показатели проекта бюджета'!K10</f>
        <v>1475953</v>
      </c>
      <c r="F10" s="207">
        <f>'Осн. показатели проекта бюджета'!N10</f>
        <v>1458367</v>
      </c>
    </row>
    <row r="11" spans="1:7" ht="111.75" customHeight="1" thickBot="1" x14ac:dyDescent="0.35">
      <c r="A11" s="91" t="str">
        <f>'Осн. показатели проекта бюджета'!B11</f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( 1 01 02040 01 0000 110)</v>
      </c>
      <c r="B11" s="207">
        <f>'Осн. показатели проекта бюджета'!C11</f>
        <v>775.67100000000005</v>
      </c>
      <c r="C11" s="207">
        <f>'Осн. показатели проекта бюджета'!F11</f>
        <v>514</v>
      </c>
      <c r="D11" s="207">
        <f>'Осн. показатели проекта бюджета'!H11</f>
        <v>6384</v>
      </c>
      <c r="E11" s="207">
        <f>'Осн. показатели проекта бюджета'!K11</f>
        <v>6876</v>
      </c>
      <c r="F11" s="207">
        <f>'Осн. показатели проекта бюджета'!N11</f>
        <v>7378</v>
      </c>
    </row>
    <row r="12" spans="1:7" ht="150.75" customHeight="1" thickBot="1" x14ac:dyDescent="0.35">
      <c r="A12" s="91" t="str">
        <f>'Осн. показатели проекта бюджета'!B12</f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(1 01 02080 01 0000 110)</v>
      </c>
      <c r="B12" s="207">
        <f>'Осн. показатели проекта бюджета'!C12</f>
        <v>12534.213</v>
      </c>
      <c r="C12" s="207">
        <f>'Осн. показатели проекта бюджета'!F12</f>
        <v>17885</v>
      </c>
      <c r="D12" s="207">
        <f>'Осн. показатели проекта бюджета'!H12</f>
        <v>25426</v>
      </c>
      <c r="E12" s="207">
        <f>'Осн. показатели проекта бюджета'!K12</f>
        <v>27690</v>
      </c>
      <c r="F12" s="207">
        <f>'Осн. показатели проекта бюджета'!N12</f>
        <v>29711</v>
      </c>
    </row>
    <row r="13" spans="1:7" ht="129.75" customHeight="1" thickBot="1" x14ac:dyDescent="0.35">
      <c r="A13" s="91" t="str">
        <f>'Осн. показатели проекта бюджета'!B13</f>
        <v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
(1 01 02100 01 0000 110)</v>
      </c>
      <c r="B13" s="207">
        <f>'Осн. показатели проекта бюджета'!C13</f>
        <v>0</v>
      </c>
      <c r="C13" s="207">
        <f>'Осн. показатели проекта бюджета'!F13</f>
        <v>0</v>
      </c>
      <c r="D13" s="207">
        <f>'Осн. показатели проекта бюджета'!H13</f>
        <v>0</v>
      </c>
      <c r="E13" s="207">
        <f>'Осн. показатели проекта бюджета'!K13</f>
        <v>0</v>
      </c>
      <c r="F13" s="207">
        <f>'Осн. показатели проекта бюджета'!N13</f>
        <v>0</v>
      </c>
    </row>
    <row r="14" spans="1:7" ht="82.5" customHeight="1" thickBot="1" x14ac:dyDescent="0.35">
      <c r="A14" s="91" t="str">
        <f>'Осн. показатели проекта бюджета'!B14</f>
        <v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(1 01 02140 01 0000 110)</v>
      </c>
      <c r="B14" s="207">
        <f>'Осн. показатели проекта бюджета'!C14</f>
        <v>16947.919000000002</v>
      </c>
      <c r="C14" s="207">
        <f>'Осн. показатели проекта бюджета'!F14</f>
        <v>14387</v>
      </c>
      <c r="D14" s="207">
        <f>'Осн. показатели проекта бюджета'!H14</f>
        <v>24080</v>
      </c>
      <c r="E14" s="207">
        <f>'Осн. показатели проекта бюджета'!K14</f>
        <v>26356</v>
      </c>
      <c r="F14" s="207">
        <f>'Осн. показатели проекта бюджета'!N14</f>
        <v>28293</v>
      </c>
    </row>
    <row r="15" spans="1:7" ht="19.5" thickBot="1" x14ac:dyDescent="0.35">
      <c r="A15" s="99" t="str">
        <f>'Осн. показатели проекта бюджета'!B34</f>
        <v>Безвозмездные поступления</v>
      </c>
      <c r="B15" s="206">
        <f>'Осн. показатели проекта бюджета'!C34</f>
        <v>5080425.4219999993</v>
      </c>
      <c r="C15" s="206">
        <f>'Осн. показатели проекта бюджета'!F34</f>
        <v>5876466.1634200001</v>
      </c>
      <c r="D15" s="206">
        <f>'Осн. показатели проекта бюджета'!H34</f>
        <v>5248479.4737400003</v>
      </c>
      <c r="E15" s="206">
        <f>'Осн. показатели проекта бюджета'!K34</f>
        <v>5683327.6430899994</v>
      </c>
      <c r="F15" s="206">
        <f>'Осн. показатели проекта бюджета'!N34</f>
        <v>6184199.2642899994</v>
      </c>
    </row>
    <row r="16" spans="1:7" ht="19.5" thickBot="1" x14ac:dyDescent="0.35">
      <c r="A16" s="91" t="str">
        <f>'Осн. показатели проекта бюджета'!B36</f>
        <v>Дотации</v>
      </c>
      <c r="B16" s="207">
        <f>'Осн. показатели проекта бюджета'!C36</f>
        <v>210802.655</v>
      </c>
      <c r="C16" s="207">
        <f>'Осн. показатели проекта бюджета'!F36</f>
        <v>126838.25668000001</v>
      </c>
      <c r="D16" s="207">
        <f>'Осн. показатели проекта бюджета'!H36</f>
        <v>21950.34</v>
      </c>
      <c r="E16" s="207">
        <f>'Осн. показатели проекта бюджета'!K36</f>
        <v>259821.26965999999</v>
      </c>
      <c r="F16" s="207">
        <f>'Осн. показатели проекта бюджета'!N36</f>
        <v>48212.851900000001</v>
      </c>
    </row>
    <row r="17" spans="1:6" ht="19.5" thickBot="1" x14ac:dyDescent="0.35">
      <c r="A17" s="91" t="str">
        <f>'Осн. показатели проекта бюджета'!B38</f>
        <v>Субвенции</v>
      </c>
      <c r="B17" s="207">
        <f>'Осн. показатели проекта бюджета'!C38</f>
        <v>3196916.0129999998</v>
      </c>
      <c r="C17" s="207">
        <f>'Осн. показатели проекта бюджета'!F38</f>
        <v>3741294.6888199998</v>
      </c>
      <c r="D17" s="207">
        <f>'Осн. показатели проекта бюджета'!H38</f>
        <v>4133883.85788</v>
      </c>
      <c r="E17" s="207">
        <f>'Осн. показатели проекта бюджета'!K38</f>
        <v>4261330.2796499999</v>
      </c>
      <c r="F17" s="207">
        <f>'Осн. показатели проекта бюджета'!N38</f>
        <v>4469444.1507099997</v>
      </c>
    </row>
    <row r="18" spans="1:6" ht="19.5" thickBot="1" x14ac:dyDescent="0.35">
      <c r="A18" s="98" t="str">
        <f>'Осн. показатели проекта бюджета'!B44</f>
        <v>ВСЕГО ДОХОДОВ</v>
      </c>
      <c r="B18" s="208">
        <f>B9+B15</f>
        <v>8056402.9309999989</v>
      </c>
      <c r="C18" s="208">
        <f t="shared" ref="C18:F18" si="0">C9+C15</f>
        <v>8902204.2634200007</v>
      </c>
      <c r="D18" s="208">
        <f t="shared" si="0"/>
        <v>8691040.4737400003</v>
      </c>
      <c r="E18" s="208">
        <f t="shared" si="0"/>
        <v>9197247.6430899985</v>
      </c>
      <c r="F18" s="208">
        <f t="shared" si="0"/>
        <v>9815281.2642899994</v>
      </c>
    </row>
    <row r="19" spans="1:6" ht="40.5" customHeight="1" thickBot="1" x14ac:dyDescent="0.35">
      <c r="A19" s="91" t="str">
        <f>'Осн. показатели проекта бюджета'!B48</f>
        <v>в том числе исполнение муниципальных гарантий без права регрессивного требования гаранта к принципалу или уступки гаранту прав</v>
      </c>
      <c r="B19" s="207">
        <f>'Осн. показатели проекта бюджета'!C48</f>
        <v>0</v>
      </c>
      <c r="C19" s="207">
        <f>'Осн. показатели проекта бюджета'!F48</f>
        <v>0</v>
      </c>
      <c r="D19" s="207">
        <f>'Осн. показатели проекта бюджета'!H48</f>
        <v>0</v>
      </c>
      <c r="E19" s="207">
        <f>'Осн. показатели проекта бюджета'!K48</f>
        <v>0</v>
      </c>
      <c r="F19" s="207">
        <f>'Осн. показатели проекта бюджета'!N48</f>
        <v>0</v>
      </c>
    </row>
    <row r="20" spans="1:6" ht="25.5" customHeight="1" thickBot="1" x14ac:dyDescent="0.35">
      <c r="A20" s="92" t="str">
        <f>'Осн. показатели проекта бюджета'!B59</f>
        <v>ОБСЛУЖИВАНИЕ ГОСУДАРСТВЕННОГО (МУНИЦИПАЛЬНОГО) ДОЛГА</v>
      </c>
      <c r="B20" s="209">
        <f>B21+B22</f>
        <v>0</v>
      </c>
      <c r="C20" s="209">
        <f t="shared" ref="C20:F20" si="1">C21+C22</f>
        <v>0</v>
      </c>
      <c r="D20" s="209">
        <f t="shared" si="1"/>
        <v>0</v>
      </c>
      <c r="E20" s="209">
        <f t="shared" si="1"/>
        <v>0</v>
      </c>
      <c r="F20" s="209">
        <f t="shared" si="1"/>
        <v>0</v>
      </c>
    </row>
    <row r="21" spans="1:6" ht="26.25" customHeight="1" thickBot="1" x14ac:dyDescent="0.35">
      <c r="A21" s="91" t="str">
        <f>'Осн. показатели проекта бюджета'!B60</f>
        <v>Обслуживание государственного (муниципального) внутреннего долга</v>
      </c>
      <c r="B21" s="207">
        <f>'Осн. показатели проекта бюджета'!C60</f>
        <v>0</v>
      </c>
      <c r="C21" s="207">
        <f>'Осн. показатели проекта бюджета'!F60</f>
        <v>0</v>
      </c>
      <c r="D21" s="207">
        <f>'Осн. показатели проекта бюджета'!H60</f>
        <v>0</v>
      </c>
      <c r="E21" s="207">
        <f>'Осн. показатели проекта бюджета'!K60</f>
        <v>0</v>
      </c>
      <c r="F21" s="207">
        <f>'Осн. показатели проекта бюджета'!N60</f>
        <v>0</v>
      </c>
    </row>
    <row r="22" spans="1:6" ht="19.5" thickBot="1" x14ac:dyDescent="0.35">
      <c r="A22" s="91" t="str">
        <f>'Осн. показатели проекта бюджета'!B61</f>
        <v>Обслуживание государственного (муниципального) внешнего долга</v>
      </c>
      <c r="B22" s="207">
        <f>'Осн. показатели проекта бюджета'!C61</f>
        <v>0</v>
      </c>
      <c r="C22" s="207">
        <f>'Осн. показатели проекта бюджета'!F61</f>
        <v>0</v>
      </c>
      <c r="D22" s="207">
        <f>'Осн. показатели проекта бюджета'!H61</f>
        <v>0</v>
      </c>
      <c r="E22" s="207">
        <f>'Осн. показатели проекта бюджета'!K61</f>
        <v>0</v>
      </c>
      <c r="F22" s="207">
        <f>'Осн. показатели проекта бюджета'!N61</f>
        <v>0</v>
      </c>
    </row>
    <row r="23" spans="1:6" ht="19.5" thickBot="1" x14ac:dyDescent="0.35">
      <c r="A23" s="98" t="str">
        <f>'Осн. показатели проекта бюджета'!B45</f>
        <v>ВСЕГО РАСХОДОВ</v>
      </c>
      <c r="B23" s="208">
        <f>'Осн. показатели проекта бюджета'!C45</f>
        <v>7911631.9300000016</v>
      </c>
      <c r="C23" s="208">
        <f>'Осн. показатели проекта бюджета'!F45</f>
        <v>8952883.540000001</v>
      </c>
      <c r="D23" s="208">
        <f>'Осн. показатели проекта бюджета'!H45</f>
        <v>8791040.4700000007</v>
      </c>
      <c r="E23" s="208">
        <f>'Осн. показатели проекта бюджета'!K45</f>
        <v>9197247.6400000006</v>
      </c>
      <c r="F23" s="208">
        <f>'Осн. показатели проекта бюджета'!N45</f>
        <v>9815281.2599999998</v>
      </c>
    </row>
    <row r="24" spans="1:6" ht="19.5" thickBot="1" x14ac:dyDescent="0.35">
      <c r="A24" s="100" t="str">
        <f>'Осн. показатели проекта бюджета'!B64</f>
        <v>Дефицит (профицит)</v>
      </c>
      <c r="B24" s="210">
        <f>B18-B23</f>
        <v>144771.00099999737</v>
      </c>
      <c r="C24" s="210">
        <f t="shared" ref="C24:F24" si="2">C18-C23</f>
        <v>-50679.276580000296</v>
      </c>
      <c r="D24" s="210">
        <f t="shared" si="2"/>
        <v>-99999.996260000393</v>
      </c>
      <c r="E24" s="210">
        <f t="shared" si="2"/>
        <v>3.0899979174137115E-3</v>
      </c>
      <c r="F24" s="210">
        <f t="shared" si="2"/>
        <v>4.2899996042251587E-3</v>
      </c>
    </row>
    <row r="25" spans="1:6" ht="23.25" customHeight="1" thickBot="1" x14ac:dyDescent="0.35">
      <c r="A25" s="97" t="str">
        <f>'Осн. показатели проекта бюджета'!B65</f>
        <v>ИТОГО ИСТОЧНИКИ ФИНАНСИРОВАНИЯ ДЕФИЦИТОВ БЮДЖЕТОВ</v>
      </c>
      <c r="B25" s="211">
        <f>B26+B27+B30-B33+B34+B35+B36</f>
        <v>108371</v>
      </c>
      <c r="C25" s="211">
        <f t="shared" ref="C25:F25" si="3">C26+C27+C30-C33+C34+C35+C36</f>
        <v>50679.28</v>
      </c>
      <c r="D25" s="211">
        <f t="shared" si="3"/>
        <v>100000</v>
      </c>
      <c r="E25" s="211">
        <f t="shared" si="3"/>
        <v>0</v>
      </c>
      <c r="F25" s="211">
        <f t="shared" si="3"/>
        <v>0</v>
      </c>
    </row>
    <row r="26" spans="1:6" ht="20.25" thickBot="1" x14ac:dyDescent="0.35">
      <c r="A26" s="101" t="str">
        <f>'Осн. показатели проекта бюджета'!B66</f>
        <v>Долговые обязательства в цен.бумагах</v>
      </c>
      <c r="B26" s="212">
        <f>'Осн. показатели проекта бюджета'!C66</f>
        <v>0</v>
      </c>
      <c r="C26" s="212">
        <f>'Осн. показатели проекта бюджета'!F66</f>
        <v>0</v>
      </c>
      <c r="D26" s="212">
        <f>'Осн. показатели проекта бюджета'!H66</f>
        <v>0</v>
      </c>
      <c r="E26" s="212">
        <f>'Осн. показатели проекта бюджета'!K66</f>
        <v>0</v>
      </c>
      <c r="F26" s="212">
        <f>'Осн. показатели проекта бюджета'!N66</f>
        <v>0</v>
      </c>
    </row>
    <row r="27" spans="1:6" ht="20.25" thickBot="1" x14ac:dyDescent="0.35">
      <c r="A27" s="101" t="str">
        <f>'Осн. показатели проекта бюджета'!B67</f>
        <v>Бюджетные кредиты, полученные из других бюджетов</v>
      </c>
      <c r="B27" s="212">
        <f>B28-B29</f>
        <v>-18200</v>
      </c>
      <c r="C27" s="212">
        <f t="shared" ref="C27:F27" si="4">C28-C29</f>
        <v>-18200</v>
      </c>
      <c r="D27" s="212">
        <f t="shared" si="4"/>
        <v>-18200</v>
      </c>
      <c r="E27" s="212">
        <f t="shared" si="4"/>
        <v>-18200</v>
      </c>
      <c r="F27" s="212">
        <f t="shared" si="4"/>
        <v>-18200</v>
      </c>
    </row>
    <row r="28" spans="1:6" ht="19.5" thickBot="1" x14ac:dyDescent="0.35">
      <c r="A28" s="91" t="str">
        <f>'Осн. показатели проекта бюджета'!B68</f>
        <v xml:space="preserve"> - привлечение бюджетных кредитов</v>
      </c>
      <c r="B28" s="207">
        <f>'Осн. показатели проекта бюджета'!C68</f>
        <v>0</v>
      </c>
      <c r="C28" s="207">
        <f>'Осн. показатели проекта бюджета'!F68</f>
        <v>0</v>
      </c>
      <c r="D28" s="207">
        <f>'Осн. показатели проекта бюджета'!H68</f>
        <v>0</v>
      </c>
      <c r="E28" s="207">
        <f>'Осн. показатели проекта бюджета'!K68</f>
        <v>0</v>
      </c>
      <c r="F28" s="207">
        <f>'Осн. показатели проекта бюджета'!N68</f>
        <v>0</v>
      </c>
    </row>
    <row r="29" spans="1:6" ht="19.5" thickBot="1" x14ac:dyDescent="0.35">
      <c r="A29" s="91" t="str">
        <f>'Осн. показатели проекта бюджета'!B69</f>
        <v xml:space="preserve"> - погашение бюджетных кредитов</v>
      </c>
      <c r="B29" s="207">
        <f>'Осн. показатели проекта бюджета'!C69</f>
        <v>18200</v>
      </c>
      <c r="C29" s="207">
        <f>'Осн. показатели проекта бюджета'!F69</f>
        <v>18200</v>
      </c>
      <c r="D29" s="207">
        <f>'Осн. показатели проекта бюджета'!H69</f>
        <v>18200</v>
      </c>
      <c r="E29" s="207">
        <f>'Осн. показатели проекта бюджета'!K69</f>
        <v>18200</v>
      </c>
      <c r="F29" s="207">
        <f>'Осн. показатели проекта бюджета'!N69</f>
        <v>18200</v>
      </c>
    </row>
    <row r="30" spans="1:6" ht="20.25" thickBot="1" x14ac:dyDescent="0.35">
      <c r="A30" s="102" t="str">
        <f>'Осн. показатели проекта бюджета'!B70</f>
        <v>Кредиты, полученные от кредитных организаций</v>
      </c>
      <c r="B30" s="102">
        <f>B31-B32</f>
        <v>0</v>
      </c>
      <c r="C30" s="102">
        <f t="shared" ref="C30:F30" si="5">C31-C32</f>
        <v>0</v>
      </c>
      <c r="D30" s="102">
        <f t="shared" si="5"/>
        <v>0</v>
      </c>
      <c r="E30" s="102">
        <f t="shared" si="5"/>
        <v>0</v>
      </c>
      <c r="F30" s="102">
        <f t="shared" si="5"/>
        <v>0</v>
      </c>
    </row>
    <row r="31" spans="1:6" ht="19.5" thickBot="1" x14ac:dyDescent="0.35">
      <c r="A31" s="91" t="str">
        <f>'Осн. показатели проекта бюджета'!B71</f>
        <v xml:space="preserve"> - привлечение кредитов от кредитных организаций</v>
      </c>
      <c r="B31" s="207">
        <f>'Осн. показатели проекта бюджета'!C71</f>
        <v>0</v>
      </c>
      <c r="C31" s="207">
        <f>'Осн. показатели проекта бюджета'!F71</f>
        <v>0</v>
      </c>
      <c r="D31" s="207">
        <f>'Осн. показатели проекта бюджета'!H71</f>
        <v>0</v>
      </c>
      <c r="E31" s="207">
        <f>'Осн. показатели проекта бюджета'!K71</f>
        <v>0</v>
      </c>
      <c r="F31" s="207">
        <f>'Осн. показатели проекта бюджета'!N71</f>
        <v>0</v>
      </c>
    </row>
    <row r="32" spans="1:6" ht="19.5" thickBot="1" x14ac:dyDescent="0.35">
      <c r="A32" s="91" t="str">
        <f>'Осн. показатели проекта бюджета'!B72</f>
        <v xml:space="preserve"> - погашение кредитов от кредитных организаций</v>
      </c>
      <c r="B32" s="207">
        <f>'Осн. показатели проекта бюджета'!C72</f>
        <v>0</v>
      </c>
      <c r="C32" s="207">
        <f>'Осн. показатели проекта бюджета'!F72</f>
        <v>0</v>
      </c>
      <c r="D32" s="207">
        <f>'Осн. показатели проекта бюджета'!H72</f>
        <v>0</v>
      </c>
      <c r="E32" s="207">
        <f>'Осн. показатели проекта бюджета'!K72</f>
        <v>0</v>
      </c>
      <c r="F32" s="207">
        <f>'Осн. показатели проекта бюджета'!N72</f>
        <v>0</v>
      </c>
    </row>
    <row r="33" spans="1:7" ht="20.25" thickBot="1" x14ac:dyDescent="0.35">
      <c r="A33" s="102" t="str">
        <f>'Осн. показатели проекта бюджета'!B73</f>
        <v>Исполнение муниципальных гарантий</v>
      </c>
      <c r="B33" s="102">
        <f>'Осн. показатели проекта бюджета'!C73</f>
        <v>0</v>
      </c>
      <c r="C33" s="102">
        <f>'Осн. показатели проекта бюджета'!F73</f>
        <v>0</v>
      </c>
      <c r="D33" s="102">
        <f>'Осн. показатели проекта бюджета'!H73</f>
        <v>0</v>
      </c>
      <c r="E33" s="102">
        <f>'Осн. показатели проекта бюджета'!K73</f>
        <v>0</v>
      </c>
      <c r="F33" s="102">
        <f>'Осн. показатели проекта бюджета'!N73</f>
        <v>0</v>
      </c>
    </row>
    <row r="34" spans="1:7" ht="20.25" thickBot="1" x14ac:dyDescent="0.35">
      <c r="A34" s="102" t="str">
        <f>'Осн. показатели проекта бюджета'!B74</f>
        <v>Акции и иные формы участия в капитале</v>
      </c>
      <c r="B34" s="102">
        <f>'Осн. показатели проекта бюджета'!C74</f>
        <v>0</v>
      </c>
      <c r="C34" s="102">
        <f>'Осн. показатели проекта бюджета'!F74</f>
        <v>0</v>
      </c>
      <c r="D34" s="102">
        <f>'Осн. показатели проекта бюджета'!H74</f>
        <v>0</v>
      </c>
      <c r="E34" s="102">
        <f>'Осн. показатели проекта бюджета'!K74</f>
        <v>0</v>
      </c>
      <c r="F34" s="102">
        <f>'Осн. показатели проекта бюджета'!N74</f>
        <v>0</v>
      </c>
    </row>
    <row r="35" spans="1:7" ht="20.25" customHeight="1" thickBot="1" x14ac:dyDescent="0.35">
      <c r="A35" s="102" t="str">
        <f>'Осн. показатели проекта бюджета'!B75</f>
        <v>Прочие источники финансирования дефицита бюджета</v>
      </c>
      <c r="B35" s="102">
        <f>'Осн. показатели проекта бюджета'!C75</f>
        <v>0</v>
      </c>
      <c r="C35" s="102">
        <f>'Осн. показатели проекта бюджета'!F75</f>
        <v>0</v>
      </c>
      <c r="D35" s="102">
        <f>'Осн. показатели проекта бюджета'!H75</f>
        <v>0</v>
      </c>
      <c r="E35" s="102">
        <f>'Осн. показатели проекта бюджета'!K75</f>
        <v>0</v>
      </c>
      <c r="F35" s="102">
        <f>'Осн. показатели проекта бюджета'!N75</f>
        <v>0</v>
      </c>
    </row>
    <row r="36" spans="1:7" ht="20.25" thickBot="1" x14ac:dyDescent="0.35">
      <c r="A36" s="101" t="str">
        <f>'Осн. показатели проекта бюджета'!B76</f>
        <v>Изменение остатков средств бюджета</v>
      </c>
      <c r="B36" s="212">
        <f>'Осн. показатели проекта бюджета'!C76</f>
        <v>126571</v>
      </c>
      <c r="C36" s="212">
        <f>'Осн. показатели проекта бюджета'!F76</f>
        <v>68879.28</v>
      </c>
      <c r="D36" s="212">
        <f>'Осн. показатели проекта бюджета'!H76</f>
        <v>118200</v>
      </c>
      <c r="E36" s="212">
        <f>'Осн. показатели проекта бюджета'!K76</f>
        <v>18200</v>
      </c>
      <c r="F36" s="212">
        <f>'Осн. показатели проекта бюджета'!N76</f>
        <v>18200</v>
      </c>
    </row>
    <row r="37" spans="1:7" ht="19.5" thickBot="1" x14ac:dyDescent="0.35">
      <c r="A37" s="91" t="str">
        <f>'Осн. показатели проекта бюджета'!B77</f>
        <v>Остаток на начало периода</v>
      </c>
      <c r="B37" s="207">
        <f>'Осн. показатели проекта бюджета'!C77</f>
        <v>96948.28</v>
      </c>
      <c r="C37" s="207">
        <f>'Осн. показатели проекта бюджета'!F77</f>
        <v>223519.28</v>
      </c>
      <c r="D37" s="207">
        <f>'Осн. показатели проекта бюджета'!H77</f>
        <v>154640</v>
      </c>
      <c r="E37" s="207">
        <f>'Осн. показатели проекта бюджета'!K77</f>
        <v>36440</v>
      </c>
      <c r="F37" s="207">
        <f>'Осн. показатели проекта бюджета'!N77</f>
        <v>18240</v>
      </c>
    </row>
    <row r="38" spans="1:7" ht="19.5" thickBot="1" x14ac:dyDescent="0.35">
      <c r="A38" s="91" t="str">
        <f>'Осн. показатели проекта бюджета'!B88</f>
        <v>Остаток на конец периода</v>
      </c>
      <c r="B38" s="207">
        <f>'Осн. показатели проекта бюджета'!C88</f>
        <v>223519.28</v>
      </c>
      <c r="C38" s="207">
        <f>'Осн. показатели проекта бюджета'!F88</f>
        <v>154640</v>
      </c>
      <c r="D38" s="207">
        <f>'Осн. показатели проекта бюджета'!H88</f>
        <v>36440</v>
      </c>
      <c r="E38" s="207">
        <f>'Осн. показатели проекта бюджета'!K88</f>
        <v>18240</v>
      </c>
      <c r="F38" s="207">
        <f>'Осн. показатели проекта бюджета'!N88</f>
        <v>40</v>
      </c>
    </row>
    <row r="39" spans="1:7" ht="19.5" thickBot="1" x14ac:dyDescent="0.35">
      <c r="A39" s="97"/>
      <c r="B39" s="107" t="s">
        <v>255</v>
      </c>
      <c r="C39" s="107" t="s">
        <v>256</v>
      </c>
      <c r="D39" s="107" t="str">
        <f>'Осн. показатели проекта бюджета'!H89</f>
        <v xml:space="preserve"> на 01.01.2026</v>
      </c>
      <c r="E39" s="107" t="str">
        <f>'Осн. показатели проекта бюджета'!K89</f>
        <v xml:space="preserve"> на 01.01.2027</v>
      </c>
      <c r="F39" s="107" t="str">
        <f>'Осн. показатели проекта бюджета'!N89</f>
        <v xml:space="preserve"> на 01.01.2028</v>
      </c>
    </row>
    <row r="40" spans="1:7" ht="20.25" thickBot="1" x14ac:dyDescent="0.35">
      <c r="A40" s="101" t="str">
        <f>'Осн. показатели проекта бюджета'!B90</f>
        <v>3. Муниципальный долг (верхний предел)</v>
      </c>
      <c r="B40" s="108">
        <f>B41+B42+B43</f>
        <v>72800</v>
      </c>
      <c r="C40" s="108">
        <f t="shared" ref="C40:F40" si="6">C41+C42+C43</f>
        <v>54600</v>
      </c>
      <c r="D40" s="108">
        <f t="shared" si="6"/>
        <v>36400</v>
      </c>
      <c r="E40" s="108">
        <f t="shared" si="6"/>
        <v>18200</v>
      </c>
      <c r="F40" s="108">
        <f t="shared" si="6"/>
        <v>0</v>
      </c>
    </row>
    <row r="41" spans="1:7" ht="19.5" thickBot="1" x14ac:dyDescent="0.35">
      <c r="A41" s="91" t="str">
        <f>'Осн. показатели проекта бюджета'!B91</f>
        <v>бюджетные кредиты</v>
      </c>
      <c r="B41" s="207">
        <f>'Осн. показатели проекта бюджета'!C91</f>
        <v>72800</v>
      </c>
      <c r="C41" s="207">
        <f>'Осн. показатели проекта бюджета'!F91</f>
        <v>54600</v>
      </c>
      <c r="D41" s="207">
        <f>'Осн. показатели проекта бюджета'!H91</f>
        <v>36400</v>
      </c>
      <c r="E41" s="207">
        <f>'Осн. показатели проекта бюджета'!K91</f>
        <v>18200</v>
      </c>
      <c r="F41" s="207">
        <f>'Осн. показатели проекта бюджета'!N91</f>
        <v>0</v>
      </c>
    </row>
    <row r="42" spans="1:7" ht="19.5" thickBot="1" x14ac:dyDescent="0.35">
      <c r="A42" s="91" t="str">
        <f>'Осн. показатели проекта бюджета'!B92</f>
        <v>банковские кредиты</v>
      </c>
      <c r="B42" s="207">
        <f>'Осн. показатели проекта бюджета'!C92</f>
        <v>0</v>
      </c>
      <c r="C42" s="207">
        <f>'Осн. показатели проекта бюджета'!F92</f>
        <v>0</v>
      </c>
      <c r="D42" s="207">
        <f>'Осн. показатели проекта бюджета'!H92</f>
        <v>0</v>
      </c>
      <c r="E42" s="207">
        <f>'Осн. показатели проекта бюджета'!K92</f>
        <v>0</v>
      </c>
      <c r="F42" s="207">
        <f>'Осн. показатели проекта бюджета'!N92</f>
        <v>0</v>
      </c>
    </row>
    <row r="43" spans="1:7" ht="19.5" thickBot="1" x14ac:dyDescent="0.35">
      <c r="A43" s="93" t="str">
        <f>'Осн. показатели проекта бюджета'!B93</f>
        <v>муниципальные гарантии</v>
      </c>
      <c r="B43" s="213">
        <f>'Осн. показатели проекта бюджета'!C93</f>
        <v>0</v>
      </c>
      <c r="C43" s="213">
        <f>'Осн. показатели проекта бюджета'!F93</f>
        <v>0</v>
      </c>
      <c r="D43" s="213">
        <f>'Осн. показатели проекта бюджета'!H93</f>
        <v>0</v>
      </c>
      <c r="E43" s="213">
        <f>'Осн. показатели проекта бюджета'!K93</f>
        <v>0</v>
      </c>
      <c r="F43" s="213">
        <f>'Осн. показатели проекта бюджета'!N93</f>
        <v>0</v>
      </c>
    </row>
    <row r="44" spans="1:7" x14ac:dyDescent="0.3">
      <c r="A44" s="115"/>
      <c r="B44" s="116"/>
      <c r="C44" s="116"/>
      <c r="D44" s="116"/>
      <c r="E44" s="117"/>
      <c r="F44" s="117"/>
    </row>
    <row r="45" spans="1:7" x14ac:dyDescent="0.3">
      <c r="A45" s="115"/>
      <c r="B45" s="116"/>
      <c r="C45" s="116"/>
      <c r="D45" s="116"/>
      <c r="E45" s="117"/>
      <c r="F45" s="117"/>
    </row>
    <row r="46" spans="1:7" ht="20.25" x14ac:dyDescent="0.3">
      <c r="A46" s="251" t="s">
        <v>118</v>
      </c>
      <c r="B46" s="251"/>
      <c r="C46" s="251"/>
      <c r="D46" s="251"/>
      <c r="E46" s="251"/>
      <c r="F46" s="251"/>
    </row>
    <row r="47" spans="1:7" ht="19.5" thickBot="1" x14ac:dyDescent="0.35">
      <c r="A47" s="89"/>
      <c r="B47" s="109"/>
      <c r="C47" s="109"/>
      <c r="D47" s="109"/>
      <c r="E47" s="109"/>
      <c r="F47" s="109"/>
    </row>
    <row r="48" spans="1:7" ht="46.5" customHeight="1" thickBot="1" x14ac:dyDescent="0.35">
      <c r="A48" s="105" t="s">
        <v>115</v>
      </c>
      <c r="B48" s="110"/>
      <c r="C48" s="110"/>
      <c r="D48" s="110"/>
      <c r="E48" s="110"/>
      <c r="F48" s="110"/>
      <c r="G48" s="111" t="s">
        <v>116</v>
      </c>
    </row>
    <row r="49" spans="1:7" ht="19.5" thickBot="1" x14ac:dyDescent="0.35">
      <c r="A49" s="106" t="s">
        <v>117</v>
      </c>
      <c r="B49" s="103">
        <f>B18-B15-((((B10-B11-B12-B13-B14)*B48)/(B48+15))+B11)</f>
        <v>2975201.8379999995</v>
      </c>
      <c r="C49" s="103">
        <f t="shared" ref="C49:F49" si="7">C18-C15-((((C10-C11-C12-C13-C14)*C48)/(C48+15))+C11)</f>
        <v>3025224.1000000006</v>
      </c>
      <c r="D49" s="103">
        <f t="shared" si="7"/>
        <v>3436177</v>
      </c>
      <c r="E49" s="103">
        <f t="shared" si="7"/>
        <v>3507043.9999999991</v>
      </c>
      <c r="F49" s="103">
        <f t="shared" si="7"/>
        <v>3623704</v>
      </c>
      <c r="G49" s="112"/>
    </row>
    <row r="50" spans="1:7" ht="19.5" thickBot="1" x14ac:dyDescent="0.35">
      <c r="A50" s="106" t="s">
        <v>108</v>
      </c>
      <c r="B50" s="103">
        <f>B40/B49*100</f>
        <v>2.4468928148060658</v>
      </c>
      <c r="C50" s="103">
        <f t="shared" ref="C50:F50" si="8">C40/C49*100</f>
        <v>1.8048249714789719</v>
      </c>
      <c r="D50" s="103">
        <f t="shared" si="8"/>
        <v>1.0593167930522789</v>
      </c>
      <c r="E50" s="103">
        <f t="shared" si="8"/>
        <v>0.51895556485746985</v>
      </c>
      <c r="F50" s="103">
        <f t="shared" si="8"/>
        <v>0</v>
      </c>
      <c r="G50" s="249" t="s">
        <v>113</v>
      </c>
    </row>
    <row r="51" spans="1:7" ht="19.5" thickBot="1" x14ac:dyDescent="0.35">
      <c r="A51" s="106" t="s">
        <v>109</v>
      </c>
      <c r="B51" s="103">
        <f>B43/B49*100</f>
        <v>0</v>
      </c>
      <c r="C51" s="103">
        <f t="shared" ref="C51:F51" si="9">C43/C49*100</f>
        <v>0</v>
      </c>
      <c r="D51" s="103">
        <f t="shared" si="9"/>
        <v>0</v>
      </c>
      <c r="E51" s="103">
        <f t="shared" si="9"/>
        <v>0</v>
      </c>
      <c r="F51" s="103">
        <f t="shared" si="9"/>
        <v>0</v>
      </c>
      <c r="G51" s="250"/>
    </row>
    <row r="52" spans="1:7" ht="21" customHeight="1" thickBot="1" x14ac:dyDescent="0.35">
      <c r="A52" s="105" t="s">
        <v>110</v>
      </c>
      <c r="B52" s="104">
        <f>B49*10/100</f>
        <v>297520.18379999994</v>
      </c>
      <c r="C52" s="104">
        <f t="shared" ref="C52:F52" si="10">C49*10/100</f>
        <v>302522.41000000009</v>
      </c>
      <c r="D52" s="104">
        <f t="shared" si="10"/>
        <v>343617.7</v>
      </c>
      <c r="E52" s="104">
        <f t="shared" si="10"/>
        <v>350704.39999999991</v>
      </c>
      <c r="F52" s="104">
        <f t="shared" si="10"/>
        <v>362370.4</v>
      </c>
      <c r="G52" s="111" t="s">
        <v>112</v>
      </c>
    </row>
    <row r="53" spans="1:7" ht="19.5" thickBot="1" x14ac:dyDescent="0.35">
      <c r="A53" s="106" t="s">
        <v>107</v>
      </c>
      <c r="B53" s="104">
        <f>(B28+B31)/(B24*(-1)+B29+B32+B33)*100</f>
        <v>0</v>
      </c>
      <c r="C53" s="104">
        <f t="shared" ref="C53:F53" si="11">(C28+C31)/(C24*(-1)+C29+C32+C33)*100</f>
        <v>0</v>
      </c>
      <c r="D53" s="104">
        <f t="shared" si="11"/>
        <v>0</v>
      </c>
      <c r="E53" s="104">
        <f t="shared" si="11"/>
        <v>0</v>
      </c>
      <c r="F53" s="104">
        <f t="shared" si="11"/>
        <v>0</v>
      </c>
      <c r="G53" s="111" t="s">
        <v>113</v>
      </c>
    </row>
    <row r="54" spans="1:7" ht="19.5" thickBot="1" x14ac:dyDescent="0.35">
      <c r="A54" s="106" t="s">
        <v>111</v>
      </c>
      <c r="B54" s="103">
        <f>B20/(B23-B17)*100</f>
        <v>0</v>
      </c>
      <c r="C54" s="103">
        <f t="shared" ref="C54:F54" si="12">C20/(C23-C17)*100</f>
        <v>0</v>
      </c>
      <c r="D54" s="103">
        <f t="shared" si="12"/>
        <v>0</v>
      </c>
      <c r="E54" s="103">
        <f t="shared" si="12"/>
        <v>0</v>
      </c>
      <c r="F54" s="103">
        <f t="shared" si="12"/>
        <v>0</v>
      </c>
      <c r="G54" s="113" t="s">
        <v>114</v>
      </c>
    </row>
    <row r="55" spans="1:7" x14ac:dyDescent="0.3">
      <c r="A55" s="220" t="s">
        <v>264</v>
      </c>
      <c r="B55" s="221">
        <f>B52+B24-B36</f>
        <v>315720.18479999731</v>
      </c>
      <c r="C55" s="221">
        <f t="shared" ref="C55:F55" si="13">C52+C24-C36</f>
        <v>182963.8534199998</v>
      </c>
      <c r="D55" s="221">
        <f t="shared" si="13"/>
        <v>125417.70373999962</v>
      </c>
      <c r="E55" s="221">
        <f t="shared" si="13"/>
        <v>332504.40308999782</v>
      </c>
      <c r="F55" s="221">
        <f t="shared" si="13"/>
        <v>344170.40428999963</v>
      </c>
    </row>
    <row r="56" spans="1:7" x14ac:dyDescent="0.3">
      <c r="A56" s="215"/>
      <c r="B56" s="217"/>
      <c r="C56" s="217"/>
      <c r="D56" s="217"/>
      <c r="E56" s="217"/>
      <c r="F56" s="217"/>
    </row>
    <row r="57" spans="1:7" x14ac:dyDescent="0.3">
      <c r="A57" s="248" t="str">
        <f>'Осн. показатели проекта бюджета'!B97</f>
        <v>Отв. исполнитель ФИО, тел. Гнездилова Ю.Н. 8(3473)24-20-71, Землянская О.Ю. 8(3473) 24-07-04</v>
      </c>
      <c r="B57" s="248"/>
      <c r="C57" s="248"/>
      <c r="D57" s="248"/>
      <c r="E57" s="248"/>
      <c r="F57" s="248"/>
      <c r="G57" s="248"/>
    </row>
    <row r="58" spans="1:7" x14ac:dyDescent="0.3">
      <c r="A58" s="84"/>
    </row>
    <row r="59" spans="1:7" x14ac:dyDescent="0.3">
      <c r="A59" s="85"/>
    </row>
  </sheetData>
  <mergeCells count="7">
    <mergeCell ref="A57:G57"/>
    <mergeCell ref="A2:F2"/>
    <mergeCell ref="A3:F3"/>
    <mergeCell ref="A4:F4"/>
    <mergeCell ref="A5:F5"/>
    <mergeCell ref="A46:F46"/>
    <mergeCell ref="G50:G51"/>
  </mergeCells>
  <pageMargins left="0.78740157480314965" right="0" top="0" bottom="0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Осн. показатели проекта бюджета</vt:lpstr>
      <vt:lpstr>Основные параметры МР (ГО)</vt:lpstr>
      <vt:lpstr>Основные параметры КБ МР</vt:lpstr>
      <vt:lpstr>Поступление ННД КБ МР </vt:lpstr>
      <vt:lpstr>Источники МР</vt:lpstr>
      <vt:lpstr>Источники ГО</vt:lpstr>
      <vt:lpstr>'Осн. показатели проекта бюджета'!Заголовки_для_печати</vt:lpstr>
      <vt:lpstr>'Осн. показатели проекта бюджета'!Область_печати</vt:lpstr>
      <vt:lpstr>'Основные параметры КБ МР'!Область_печати</vt:lpstr>
      <vt:lpstr>'Основные параметры МР (ГО)'!Область_печати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Утяева Алиса Анисовна</dc:creator>
  <cp:lastModifiedBy>Администратор</cp:lastModifiedBy>
  <cp:lastPrinted>2024-10-29T05:15:30Z</cp:lastPrinted>
  <dcterms:created xsi:type="dcterms:W3CDTF">2018-09-19T09:35:03Z</dcterms:created>
  <dcterms:modified xsi:type="dcterms:W3CDTF">2024-11-20T12:55:12Z</dcterms:modified>
</cp:coreProperties>
</file>